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3.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sonyjpn.sharepoint.com/sites/T079-534-Quality-1-1/Shared Documents/251_FeliCa検定/申請書_最新/モバイル事前/"/>
    </mc:Choice>
  </mc:AlternateContent>
  <xr:revisionPtr revIDLastSave="193" documentId="13_ncr:1_{88A9BB0D-E9FE-4AA7-93FF-9104CFFEA0C1}" xr6:coauthVersionLast="47" xr6:coauthVersionMax="47" xr10:uidLastSave="{F1E860D0-701E-4F1F-87CF-21F067E54E77}"/>
  <bookViews>
    <workbookView xWindow="28680" yWindow="-120" windowWidth="29040" windowHeight="15840" xr2:uid="{00000000-000D-0000-FFFF-FFFF00000000}"/>
  </bookViews>
  <sheets>
    <sheet name="申請書 " sheetId="18" r:id="rId1"/>
    <sheet name="メニュー" sheetId="21" r:id="rId2"/>
    <sheet name="メニュー2" sheetId="20" r:id="rId3"/>
    <sheet name="ガイドライン" sheetId="17" r:id="rId4"/>
  </sheets>
  <definedNames>
    <definedName name="_xlnm.Print_Area" localSheetId="3">ガイドライン!$A$1:$A$95</definedName>
    <definedName name="_xlnm.Print_Area" localSheetId="1">メニュー!$A$1:$Q$63</definedName>
    <definedName name="_xlnm.Print_Area" localSheetId="2">メニュー2!$A$1:$Q$56</definedName>
    <definedName name="_xlnm.Print_Area" localSheetId="0">'申請書 '!$A$1:$R$38</definedName>
    <definedName name="チェック1" localSheetId="0">'申請書 '!#REF!</definedName>
    <definedName name="チェック2" localSheetId="0">'申請書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4" i="20" l="1"/>
  <c r="W14" i="20"/>
  <c r="Z49" i="21"/>
  <c r="Y49" i="21"/>
  <c r="X49" i="21"/>
  <c r="W49" i="21"/>
  <c r="Y42" i="20"/>
  <c r="X42" i="20"/>
  <c r="W42" i="20"/>
  <c r="V42" i="20"/>
  <c r="Y14" i="20"/>
  <c r="V14" i="20"/>
  <c r="AD11" i="21"/>
  <c r="U11" i="21" s="1"/>
  <c r="AD21" i="21"/>
  <c r="U21" i="21" s="1"/>
  <c r="X21" i="21"/>
  <c r="X13" i="21"/>
  <c r="X27" i="21"/>
  <c r="Q2" i="20"/>
  <c r="Q2" i="21"/>
  <c r="AF17" i="21"/>
  <c r="X18" i="21"/>
  <c r="AC7" i="21"/>
  <c r="U31" i="21"/>
  <c r="S31" i="21"/>
  <c r="T31" i="21"/>
  <c r="AG4" i="21"/>
  <c r="X17" i="21"/>
  <c r="X11" i="21"/>
  <c r="X25" i="21"/>
  <c r="W52" i="20"/>
  <c r="V52" i="20" s="1"/>
  <c r="W51" i="20"/>
  <c r="W50" i="20"/>
  <c r="W24" i="20"/>
  <c r="V24" i="20" s="1"/>
  <c r="W23" i="20"/>
  <c r="W22" i="20"/>
  <c r="X59" i="21"/>
  <c r="X58" i="21"/>
  <c r="X57" i="21"/>
  <c r="X30" i="21"/>
  <c r="X26" i="21"/>
  <c r="X16" i="21"/>
  <c r="X12" i="21"/>
  <c r="X6" i="21"/>
  <c r="X48" i="20"/>
  <c r="W48" i="20"/>
  <c r="X20" i="20"/>
  <c r="W20" i="20"/>
  <c r="X55" i="21"/>
  <c r="Y55" i="21"/>
  <c r="W55" i="21" s="1"/>
  <c r="AD43" i="21"/>
  <c r="Y54" i="21"/>
  <c r="X54" i="21"/>
  <c r="Y53" i="21"/>
  <c r="X53" i="21"/>
  <c r="AF43" i="21"/>
  <c r="AC43" i="21"/>
  <c r="U42" i="21"/>
  <c r="T42" i="21"/>
  <c r="S42" i="21"/>
  <c r="X24" i="21"/>
  <c r="AI11" i="21"/>
  <c r="AI10" i="21"/>
  <c r="AI9" i="21"/>
  <c r="AF11" i="21" s="1"/>
  <c r="AH9" i="21"/>
  <c r="AH4" i="21"/>
  <c r="AG8" i="21"/>
  <c r="AC8" i="21"/>
  <c r="X8" i="21"/>
  <c r="AG7" i="21"/>
  <c r="X7" i="21"/>
  <c r="AG6" i="21"/>
  <c r="AC36" i="20"/>
  <c r="AC8" i="20"/>
  <c r="R34" i="20"/>
  <c r="S34" i="20"/>
  <c r="T34" i="20"/>
  <c r="R6" i="20"/>
  <c r="AD17" i="21"/>
  <c r="U17" i="21" s="1"/>
  <c r="AD12" i="21"/>
  <c r="U12" i="21" s="1"/>
  <c r="AD13" i="21"/>
  <c r="U13" i="21" s="1"/>
  <c r="AD18" i="21"/>
  <c r="U18" i="21" s="1"/>
  <c r="AD26" i="21"/>
  <c r="U26" i="21" s="1"/>
  <c r="AD16" i="21"/>
  <c r="U16" i="21" s="1"/>
  <c r="AD25" i="21"/>
  <c r="U25" i="21" s="1"/>
  <c r="AD7" i="21"/>
  <c r="U7" i="21" s="1"/>
  <c r="AD8" i="21"/>
  <c r="U8" i="21" s="1"/>
  <c r="AD24" i="21"/>
  <c r="U24" i="21" s="1"/>
  <c r="AD6" i="21"/>
  <c r="U6" i="21" s="1"/>
  <c r="X47" i="20"/>
  <c r="W47" i="20"/>
  <c r="X46" i="20"/>
  <c r="W46" i="20"/>
  <c r="AE36" i="20"/>
  <c r="AB36" i="20"/>
  <c r="X19" i="20"/>
  <c r="W19" i="20"/>
  <c r="X18" i="20"/>
  <c r="W18" i="20"/>
  <c r="AE8" i="20"/>
  <c r="AB8" i="20"/>
  <c r="T6" i="20"/>
  <c r="S6" i="20"/>
  <c r="AD27" i="21"/>
  <c r="U27" i="21" s="1"/>
  <c r="AD30" i="21"/>
  <c r="U30" i="21" s="1"/>
  <c r="V17" i="21"/>
  <c r="V25" i="21"/>
  <c r="V20" i="20"/>
  <c r="V48" i="20"/>
  <c r="V19" i="20" l="1"/>
  <c r="V23" i="20" s="1"/>
  <c r="V18" i="20"/>
  <c r="V22" i="20" s="1"/>
  <c r="V47" i="20"/>
  <c r="V51" i="20" s="1"/>
  <c r="V46" i="20"/>
  <c r="V50" i="20" s="1"/>
  <c r="T46" i="20" s="1"/>
  <c r="R46" i="20" s="1"/>
  <c r="T47" i="20"/>
  <c r="R47" i="20" s="1"/>
  <c r="T48" i="20"/>
  <c r="R48" i="20" s="1"/>
  <c r="W53" i="21"/>
  <c r="W57" i="21" s="1"/>
  <c r="W54" i="21"/>
  <c r="W58" i="21" s="1"/>
  <c r="T19" i="20"/>
  <c r="S19" i="20" s="1"/>
  <c r="T20" i="20"/>
  <c r="R20" i="20" s="1"/>
  <c r="AG5" i="21"/>
  <c r="V13" i="21"/>
  <c r="W11" i="21"/>
  <c r="W24" i="21"/>
  <c r="W21" i="21"/>
  <c r="AF13" i="21"/>
  <c r="W13" i="21" s="1"/>
  <c r="V12" i="21"/>
  <c r="V6" i="21"/>
  <c r="AF16" i="21"/>
  <c r="W16" i="21" s="1"/>
  <c r="AF24" i="21"/>
  <c r="AF21" i="21"/>
  <c r="V18" i="21"/>
  <c r="S24" i="21"/>
  <c r="W8" i="21"/>
  <c r="V8" i="21"/>
  <c r="V11" i="21"/>
  <c r="V7" i="21"/>
  <c r="W26" i="21"/>
  <c r="AF25" i="21"/>
  <c r="W25" i="21" s="1"/>
  <c r="T25" i="21" s="1"/>
  <c r="AF6" i="21"/>
  <c r="W6" i="21" s="1"/>
  <c r="V21" i="21"/>
  <c r="T21" i="21" s="1"/>
  <c r="AF8" i="21"/>
  <c r="AF26" i="21"/>
  <c r="AF18" i="21"/>
  <c r="W18" i="21" s="1"/>
  <c r="AF7" i="21"/>
  <c r="W7" i="21" s="1"/>
  <c r="W30" i="21"/>
  <c r="AG2" i="21"/>
  <c r="U4" i="21" s="1"/>
  <c r="T4" i="21" s="1"/>
  <c r="AF27" i="21"/>
  <c r="W27" i="21" s="1"/>
  <c r="V26" i="21"/>
  <c r="V30" i="21"/>
  <c r="AF12" i="21"/>
  <c r="W12" i="21" s="1"/>
  <c r="V27" i="21"/>
  <c r="W17" i="21"/>
  <c r="T17" i="21" s="1"/>
  <c r="V24" i="21"/>
  <c r="AF30" i="21"/>
  <c r="V16" i="21"/>
  <c r="S16" i="21" s="1"/>
  <c r="S11" i="21"/>
  <c r="T11" i="21"/>
  <c r="U32" i="21"/>
  <c r="W59" i="21"/>
  <c r="U55" i="21"/>
  <c r="S55" i="21" s="1"/>
  <c r="U54" i="21"/>
  <c r="S54" i="21" s="1"/>
  <c r="S7" i="21" l="1"/>
  <c r="T24" i="21"/>
  <c r="T30" i="21"/>
  <c r="S18" i="21"/>
  <c r="S21" i="21"/>
  <c r="T8" i="21"/>
  <c r="T21" i="20"/>
  <c r="R21" i="20" s="1"/>
  <c r="T18" i="20"/>
  <c r="R18" i="20" s="1"/>
  <c r="T49" i="20"/>
  <c r="R49" i="20" s="1"/>
  <c r="S47" i="20"/>
  <c r="S46" i="20"/>
  <c r="S48" i="20"/>
  <c r="U56" i="21"/>
  <c r="S56" i="21" s="1"/>
  <c r="U53" i="21"/>
  <c r="T53" i="21" s="1"/>
  <c r="R19" i="20"/>
  <c r="S20" i="20"/>
  <c r="S13" i="21"/>
  <c r="T13" i="21"/>
  <c r="S12" i="21"/>
  <c r="S26" i="21"/>
  <c r="S27" i="21"/>
  <c r="T26" i="21"/>
  <c r="S6" i="21"/>
  <c r="T7" i="21"/>
  <c r="S30" i="21"/>
  <c r="S25" i="21"/>
  <c r="T18" i="21"/>
  <c r="T16" i="21"/>
  <c r="S8" i="21"/>
  <c r="S17" i="21"/>
  <c r="T27" i="21"/>
  <c r="T6" i="21"/>
  <c r="T12" i="21"/>
  <c r="S4" i="21"/>
  <c r="T32" i="21"/>
  <c r="S32" i="21"/>
  <c r="T54" i="21"/>
  <c r="T55" i="21"/>
  <c r="S21" i="20" l="1"/>
  <c r="S18" i="20"/>
  <c r="R24" i="20" s="1"/>
  <c r="R27" i="20" s="1"/>
  <c r="S49" i="20"/>
  <c r="S52" i="20" s="1"/>
  <c r="S54" i="20" s="1"/>
  <c r="S55" i="20" s="1"/>
  <c r="P55" i="20" s="1"/>
  <c r="R52" i="20"/>
  <c r="R54" i="20" s="1"/>
  <c r="P54" i="20" s="1"/>
  <c r="T56" i="21"/>
  <c r="T59" i="21" s="1"/>
  <c r="T61" i="21" s="1"/>
  <c r="T62" i="21" s="1"/>
  <c r="P62" i="21" s="1"/>
  <c r="S53" i="21"/>
  <c r="S59" i="21" s="1"/>
  <c r="S61" i="21" s="1"/>
  <c r="T33" i="21"/>
  <c r="T34" i="21" s="1"/>
  <c r="U34" i="21" s="1"/>
  <c r="P34" i="21" s="1"/>
  <c r="S33" i="21"/>
  <c r="S34" i="21"/>
  <c r="P33" i="21" s="1"/>
  <c r="S24" i="20" l="1"/>
  <c r="S26" i="20" s="1"/>
  <c r="S27" i="20" s="1"/>
  <c r="P27" i="20" s="1"/>
  <c r="R55" i="20"/>
  <c r="R26" i="20"/>
  <c r="P26" i="20" s="1"/>
  <c r="P61" i="21"/>
  <c r="S62" i="21"/>
  <c r="S63" i="21" s="1"/>
</calcChain>
</file>

<file path=xl/sharedStrings.xml><?xml version="1.0" encoding="utf-8"?>
<sst xmlns="http://schemas.openxmlformats.org/spreadsheetml/2006/main" count="425" uniqueCount="235">
  <si>
    <t>合計</t>
    <rPh sb="0" eb="2">
      <t>ゴウケイ</t>
    </rPh>
    <phoneticPr fontId="1"/>
  </si>
  <si>
    <t>最大通信距離測定</t>
    <rPh sb="0" eb="2">
      <t>サイダイ</t>
    </rPh>
    <rPh sb="2" eb="4">
      <t>ツウシン</t>
    </rPh>
    <rPh sb="4" eb="6">
      <t>キョリ</t>
    </rPh>
    <rPh sb="6" eb="8">
      <t>ソクテイ</t>
    </rPh>
    <phoneticPr fontId="1"/>
  </si>
  <si>
    <t>密着面確認試験</t>
    <rPh sb="0" eb="2">
      <t>ミッチャク</t>
    </rPh>
    <rPh sb="2" eb="3">
      <t>メン</t>
    </rPh>
    <rPh sb="3" eb="5">
      <t>カクニン</t>
    </rPh>
    <rPh sb="5" eb="7">
      <t>シケン</t>
    </rPh>
    <phoneticPr fontId="1"/>
  </si>
  <si>
    <t>Edy端末</t>
    <rPh sb="3" eb="5">
      <t>タンマツ</t>
    </rPh>
    <phoneticPr fontId="1"/>
  </si>
  <si>
    <t>運用確認試験</t>
    <rPh sb="0" eb="2">
      <t>ウンヨウ</t>
    </rPh>
    <rPh sb="2" eb="4">
      <t>カクニン</t>
    </rPh>
    <rPh sb="4" eb="6">
      <t>シケン</t>
    </rPh>
    <phoneticPr fontId="1"/>
  </si>
  <si>
    <t>黒物販</t>
    <rPh sb="0" eb="1">
      <t>クロ</t>
    </rPh>
    <rPh sb="1" eb="3">
      <t>ブッパン</t>
    </rPh>
    <phoneticPr fontId="1"/>
  </si>
  <si>
    <t>X方向</t>
    <rPh sb="1" eb="3">
      <t>ホウコウ</t>
    </rPh>
    <phoneticPr fontId="1"/>
  </si>
  <si>
    <t>Y方向</t>
    <rPh sb="1" eb="3">
      <t>ホウコウ</t>
    </rPh>
    <phoneticPr fontId="1"/>
  </si>
  <si>
    <t>高さ方向</t>
    <rPh sb="0" eb="1">
      <t>タカ</t>
    </rPh>
    <rPh sb="2" eb="4">
      <t>ホウコウ</t>
    </rPh>
    <phoneticPr fontId="1"/>
  </si>
  <si>
    <t>台</t>
    <rPh sb="0" eb="1">
      <t>ダイ</t>
    </rPh>
    <phoneticPr fontId="1"/>
  </si>
  <si>
    <t>測定RW</t>
    <rPh sb="0" eb="2">
      <t>ソクテイ</t>
    </rPh>
    <phoneticPr fontId="1"/>
  </si>
  <si>
    <t>携帯端末</t>
    <rPh sb="0" eb="2">
      <t>ケイタイ</t>
    </rPh>
    <rPh sb="2" eb="4">
      <t>タンマツ</t>
    </rPh>
    <phoneticPr fontId="1"/>
  </si>
  <si>
    <t>基本性能試験</t>
    <rPh sb="0" eb="2">
      <t>キホン</t>
    </rPh>
    <rPh sb="2" eb="4">
      <t>セイノウ</t>
    </rPh>
    <rPh sb="4" eb="6">
      <t>シケン</t>
    </rPh>
    <phoneticPr fontId="1"/>
  </si>
  <si>
    <t>実端末試験</t>
    <rPh sb="0" eb="1">
      <t>ジツ</t>
    </rPh>
    <rPh sb="1" eb="3">
      <t>タンマツ</t>
    </rPh>
    <rPh sb="3" eb="5">
      <t>シケン</t>
    </rPh>
    <phoneticPr fontId="1"/>
  </si>
  <si>
    <t>備考：　　　　　　　　　　　　　　　　　　　　　　　　　　　　　　　　　　　　　　　　　　　　　　　</t>
  </si>
  <si>
    <t>備考：　　　　　　　　　　　　　　　　　　　　　　　　　　　　　　　　　　　　　　　　　　　　　　　　</t>
  </si>
  <si>
    <t>測定製品情報：</t>
    <phoneticPr fontId="1"/>
  </si>
  <si>
    <t>申請者情報：</t>
    <phoneticPr fontId="1"/>
  </si>
  <si>
    <t>印</t>
    <phoneticPr fontId="1"/>
  </si>
  <si>
    <t>部署名：　　　　　　　　　　　　　　　　　　　　　　　　　　　　　　　　　　　　　　　　　　　　　　　　　　　　　　　　　　　　　　　　　　　　　　　　</t>
    <phoneticPr fontId="1"/>
  </si>
  <si>
    <t>電話番号：　　　　　　　　　　　　　　　　　</t>
    <phoneticPr fontId="1"/>
  </si>
  <si>
    <t>測定内容：</t>
    <rPh sb="2" eb="4">
      <t>ナイヨウ</t>
    </rPh>
    <phoneticPr fontId="1"/>
  </si>
  <si>
    <t>申請日：</t>
    <phoneticPr fontId="1"/>
  </si>
  <si>
    <t>メールアドレス：</t>
    <phoneticPr fontId="1"/>
  </si>
  <si>
    <t>下限品</t>
    <rPh sb="0" eb="3">
      <t>カゲンヒン</t>
    </rPh>
    <phoneticPr fontId="1"/>
  </si>
  <si>
    <t>標準品</t>
    <rPh sb="0" eb="3">
      <t>ヒョウジュンヒン</t>
    </rPh>
    <phoneticPr fontId="1"/>
  </si>
  <si>
    <t>上限品</t>
    <rPh sb="0" eb="2">
      <t>ジョウゲン</t>
    </rPh>
    <rPh sb="2" eb="3">
      <t>ヒン</t>
    </rPh>
    <phoneticPr fontId="1"/>
  </si>
  <si>
    <t>上限品</t>
  </si>
  <si>
    <t>Edy端末</t>
  </si>
  <si>
    <t>下限品</t>
  </si>
  <si>
    <t>標準品</t>
  </si>
  <si>
    <t>0度</t>
  </si>
  <si>
    <t>90度</t>
  </si>
  <si>
    <t>mm</t>
    <phoneticPr fontId="1"/>
  </si>
  <si>
    <t>基本メニュー</t>
  </si>
  <si>
    <t>オプションメニュー</t>
  </si>
  <si>
    <t>エージング</t>
    <phoneticPr fontId="1"/>
  </si>
  <si>
    <t>下限品</t>
    <rPh sb="0" eb="2">
      <t>カゲン</t>
    </rPh>
    <rPh sb="2" eb="3">
      <t>ヒン</t>
    </rPh>
    <phoneticPr fontId="1"/>
  </si>
  <si>
    <t>料金</t>
    <rPh sb="0" eb="2">
      <t>リョウキン</t>
    </rPh>
    <phoneticPr fontId="1"/>
  </si>
  <si>
    <t>測定</t>
    <rPh sb="0" eb="2">
      <t>ソクテイ</t>
    </rPh>
    <phoneticPr fontId="1"/>
  </si>
  <si>
    <t>180度</t>
    <rPh sb="3" eb="4">
      <t>ド</t>
    </rPh>
    <phoneticPr fontId="1"/>
  </si>
  <si>
    <t>RW端末</t>
    <rPh sb="2" eb="4">
      <t>タンマツ</t>
    </rPh>
    <phoneticPr fontId="1"/>
  </si>
  <si>
    <t>角度</t>
    <rPh sb="0" eb="2">
      <t>カクド</t>
    </rPh>
    <phoneticPr fontId="1"/>
  </si>
  <si>
    <t>車上</t>
    <rPh sb="0" eb="2">
      <t>シャジョウ</t>
    </rPh>
    <phoneticPr fontId="1"/>
  </si>
  <si>
    <t>端末台数</t>
    <rPh sb="0" eb="2">
      <t>タンマツ</t>
    </rPh>
    <rPh sb="2" eb="4">
      <t>ダイスウ</t>
    </rPh>
    <phoneticPr fontId="1"/>
  </si>
  <si>
    <t>通常品</t>
    <rPh sb="0" eb="2">
      <t>ツウジョウ</t>
    </rPh>
    <rPh sb="2" eb="3">
      <t>ヒン</t>
    </rPh>
    <phoneticPr fontId="1"/>
  </si>
  <si>
    <t>RW台数</t>
    <rPh sb="2" eb="4">
      <t>ダイスウ</t>
    </rPh>
    <phoneticPr fontId="1"/>
  </si>
  <si>
    <t>and下上</t>
    <rPh sb="3" eb="4">
      <t>シタ</t>
    </rPh>
    <rPh sb="4" eb="5">
      <t>ウエ</t>
    </rPh>
    <phoneticPr fontId="1"/>
  </si>
  <si>
    <t>or下上</t>
    <rPh sb="2" eb="3">
      <t>シタ</t>
    </rPh>
    <rPh sb="3" eb="4">
      <t>ウエ</t>
    </rPh>
    <phoneticPr fontId="1"/>
  </si>
  <si>
    <t>or下標上</t>
    <rPh sb="2" eb="3">
      <t>シタ</t>
    </rPh>
    <rPh sb="3" eb="4">
      <t>ヒョウ</t>
    </rPh>
    <rPh sb="4" eb="5">
      <t>ジョウ</t>
    </rPh>
    <phoneticPr fontId="1"/>
  </si>
  <si>
    <t>端末数</t>
    <rPh sb="0" eb="2">
      <t>タンマツ</t>
    </rPh>
    <rPh sb="2" eb="3">
      <t>カズ</t>
    </rPh>
    <phoneticPr fontId="1"/>
  </si>
  <si>
    <t>設置時間</t>
    <rPh sb="0" eb="2">
      <t>セッチ</t>
    </rPh>
    <rPh sb="2" eb="4">
      <t>ジカン</t>
    </rPh>
    <phoneticPr fontId="1"/>
  </si>
  <si>
    <t>オフセット</t>
    <phoneticPr fontId="1"/>
  </si>
  <si>
    <t>オフセット数</t>
    <rPh sb="5" eb="6">
      <t>スウ</t>
    </rPh>
    <phoneticPr fontId="1"/>
  </si>
  <si>
    <t>時間単価</t>
    <rPh sb="0" eb="2">
      <t>ジカン</t>
    </rPh>
    <rPh sb="2" eb="4">
      <t>タンカ</t>
    </rPh>
    <phoneticPr fontId="1"/>
  </si>
  <si>
    <t>測定時間</t>
    <rPh sb="0" eb="2">
      <t>ソクテイ</t>
    </rPh>
    <rPh sb="2" eb="4">
      <t>ジカン</t>
    </rPh>
    <phoneticPr fontId="1"/>
  </si>
  <si>
    <t>ポイント数</t>
    <rPh sb="4" eb="5">
      <t>スウ</t>
    </rPh>
    <phoneticPr fontId="1"/>
  </si>
  <si>
    <t>時間(秒)</t>
    <rPh sb="0" eb="2">
      <t>ジカン</t>
    </rPh>
    <rPh sb="3" eb="4">
      <t>ビョウ</t>
    </rPh>
    <phoneticPr fontId="1"/>
  </si>
  <si>
    <t>エージング数</t>
    <rPh sb="5" eb="6">
      <t>スウ</t>
    </rPh>
    <phoneticPr fontId="1"/>
  </si>
  <si>
    <t>設置</t>
    <rPh sb="0" eb="2">
      <t>セッチ</t>
    </rPh>
    <phoneticPr fontId="1"/>
  </si>
  <si>
    <t>設置Total</t>
    <rPh sb="0" eb="2">
      <t>セッチ</t>
    </rPh>
    <phoneticPr fontId="1"/>
  </si>
  <si>
    <t>エージングTotal</t>
    <phoneticPr fontId="1"/>
  </si>
  <si>
    <t>Polling時間</t>
    <rPh sb="7" eb="9">
      <t>ジカン</t>
    </rPh>
    <phoneticPr fontId="1"/>
  </si>
  <si>
    <t>料金：</t>
    <rPh sb="0" eb="2">
      <t>リョウキン</t>
    </rPh>
    <phoneticPr fontId="1"/>
  </si>
  <si>
    <t>選択</t>
    <rPh sb="0" eb="2">
      <t>センタク</t>
    </rPh>
    <phoneticPr fontId="1"/>
  </si>
  <si>
    <t>　</t>
    <phoneticPr fontId="1"/>
  </si>
  <si>
    <t>時間(H)</t>
    <rPh sb="0" eb="2">
      <t>ジカン</t>
    </rPh>
    <phoneticPr fontId="1"/>
  </si>
  <si>
    <t>エージング</t>
    <phoneticPr fontId="1"/>
  </si>
  <si>
    <t>オフセット</t>
    <phoneticPr fontId="1"/>
  </si>
  <si>
    <t>EG2</t>
    <phoneticPr fontId="1"/>
  </si>
  <si>
    <t>EG20</t>
    <phoneticPr fontId="1"/>
  </si>
  <si>
    <t>バス</t>
    <phoneticPr fontId="1"/>
  </si>
  <si>
    <t>Edy</t>
    <phoneticPr fontId="1"/>
  </si>
  <si>
    <t>バス端末</t>
    <phoneticPr fontId="1"/>
  </si>
  <si>
    <t>mm</t>
    <phoneticPr fontId="1"/>
  </si>
  <si>
    <t>～</t>
    <phoneticPr fontId="1"/>
  </si>
  <si>
    <t>～</t>
    <phoneticPr fontId="1"/>
  </si>
  <si>
    <t>オフセット</t>
    <phoneticPr fontId="1"/>
  </si>
  <si>
    <t>mm</t>
    <phoneticPr fontId="1"/>
  </si>
  <si>
    <t>住所：〒　　　　　　　　　　　　　　　　　　　　　　　　　　　　　　　　　　　　　　　　　　　　　　　　　　　　　　　　　　　　　　　　　　　　　　　　　　　　</t>
    <phoneticPr fontId="1"/>
  </si>
  <si>
    <t>事前測定利用ガイドライン</t>
  </si>
  <si>
    <t>申請方法</t>
  </si>
  <si>
    <t>●交通のご案内</t>
  </si>
  <si>
    <t>【持込の場合】</t>
    <phoneticPr fontId="1"/>
  </si>
  <si>
    <t>【発送の場合】</t>
    <phoneticPr fontId="1"/>
  </si>
  <si>
    <t>アクセス</t>
    <phoneticPr fontId="1"/>
  </si>
  <si>
    <t>JR内房線木更津駅（西口）から、</t>
    <phoneticPr fontId="1"/>
  </si>
  <si>
    <t>申請者名：　</t>
    <rPh sb="0" eb="3">
      <t>シンセイシャ</t>
    </rPh>
    <phoneticPr fontId="1"/>
  </si>
  <si>
    <t>会社名：　　　　　　　　　　　　　　　　　　　　　　　　　　　　　　　　　　　　　　　　　　　　　　　　　　　　　　　　　　　　　　　　　　　　　　　　</t>
    <rPh sb="0" eb="2">
      <t>カイシャ</t>
    </rPh>
    <phoneticPr fontId="1"/>
  </si>
  <si>
    <t>下記項目を明示下さい。</t>
    <rPh sb="0" eb="2">
      <t>カキ</t>
    </rPh>
    <rPh sb="2" eb="4">
      <t>コウモク</t>
    </rPh>
    <rPh sb="5" eb="7">
      <t>メイジ</t>
    </rPh>
    <rPh sb="7" eb="8">
      <t>クダ</t>
    </rPh>
    <phoneticPr fontId="1"/>
  </si>
  <si>
    <t>② 0度方向：測定サンプルに明示頂くか、別紙に0度方向ならびにXY方向を矢印にて明示ください。</t>
    <rPh sb="7" eb="9">
      <t>ソクテイ</t>
    </rPh>
    <rPh sb="14" eb="16">
      <t>メイジ</t>
    </rPh>
    <rPh sb="16" eb="17">
      <t>イタダ</t>
    </rPh>
    <rPh sb="20" eb="22">
      <t>ベッシ</t>
    </rPh>
    <phoneticPr fontId="1"/>
  </si>
  <si>
    <t>測定日程：</t>
    <rPh sb="2" eb="4">
      <t>ニッテイ</t>
    </rPh>
    <phoneticPr fontId="1"/>
  </si>
  <si>
    <t>測定希望日：　　　　　　　　　　　　　　　　　　　　　　　　　　　　　　</t>
    <rPh sb="0" eb="2">
      <t>ソクテイ</t>
    </rPh>
    <rPh sb="2" eb="5">
      <t>キボウビ</t>
    </rPh>
    <phoneticPr fontId="1"/>
  </si>
  <si>
    <t>待機場所利用：</t>
    <rPh sb="0" eb="6">
      <t>タイキバショリヨウ</t>
    </rPh>
    <phoneticPr fontId="1"/>
  </si>
  <si>
    <t>　　　なし</t>
    <phoneticPr fontId="1"/>
  </si>
  <si>
    <t>事前測定について</t>
    <phoneticPr fontId="1"/>
  </si>
  <si>
    <t>　入金前のキャンセル料金は無料です。</t>
    <phoneticPr fontId="1"/>
  </si>
  <si>
    <t>　入金後はいかなる理由があっても返金できませんのでご了承ください。</t>
    <phoneticPr fontId="1"/>
  </si>
  <si>
    <t>　申請書受理後に請求書を発行いたします。</t>
    <phoneticPr fontId="1"/>
  </si>
  <si>
    <t>　施設内食堂の利用は可能ですが、食堂のお支払いはEdyのみとなっております。</t>
    <phoneticPr fontId="1"/>
  </si>
  <si>
    <t>　月曜～金曜　9:00～17:00（年末年始、祝日および当社指定日を除く）</t>
    <phoneticPr fontId="1"/>
  </si>
  <si>
    <t>　お申し込み確認とスケジュール調整のため、担当者より折り返しご連絡をさせて頂きます。</t>
    <phoneticPr fontId="1"/>
  </si>
  <si>
    <t>　また、事前測定に関するお問い合わせも下記のe-mail宛にメールにてお願いいたします。</t>
    <phoneticPr fontId="1"/>
  </si>
  <si>
    <t>　測定を希望される方は下記の流れに従って、測定希望日の4週間前までにお申し込みください。</t>
    <phoneticPr fontId="1"/>
  </si>
  <si>
    <t>事前測定ガイドラインの内容を確認の上、以下の内容で申し込みます。</t>
    <rPh sb="0" eb="2">
      <t>ジゼン</t>
    </rPh>
    <rPh sb="2" eb="4">
      <t>ソクテイ</t>
    </rPh>
    <rPh sb="11" eb="13">
      <t>ナイヨウ</t>
    </rPh>
    <rPh sb="14" eb="16">
      <t>カクニン</t>
    </rPh>
    <rPh sb="17" eb="18">
      <t>ウエ</t>
    </rPh>
    <rPh sb="19" eb="21">
      <t>イカ</t>
    </rPh>
    <rPh sb="22" eb="24">
      <t>ナイヨウ</t>
    </rPh>
    <rPh sb="25" eb="26">
      <t>モウ</t>
    </rPh>
    <rPh sb="27" eb="28">
      <t>コ</t>
    </rPh>
    <phoneticPr fontId="1"/>
  </si>
  <si>
    <t>　　　あり</t>
    <phoneticPr fontId="1"/>
  </si>
  <si>
    <t>サンプル送付方法：　</t>
    <rPh sb="4" eb="6">
      <t>ソウフ</t>
    </rPh>
    <rPh sb="6" eb="8">
      <t>ホウホウ</t>
    </rPh>
    <phoneticPr fontId="1"/>
  </si>
  <si>
    <t>（利用代表者名：</t>
    <rPh sb="1" eb="3">
      <t>リヨウ</t>
    </rPh>
    <rPh sb="3" eb="6">
      <t>ダイヒョウシャ</t>
    </rPh>
    <rPh sb="6" eb="7">
      <t>メイ</t>
    </rPh>
    <phoneticPr fontId="1"/>
  </si>
  <si>
    <t>（サンプル提出予定日：</t>
    <phoneticPr fontId="1"/>
  </si>
  <si>
    <t>　～</t>
    <phoneticPr fontId="1"/>
  </si>
  <si>
    <t>）</t>
    <phoneticPr fontId="1"/>
  </si>
  <si>
    <t>モバイルFeliCa RF性能検定 事前測定申請書</t>
    <rPh sb="15" eb="17">
      <t>ケンテイ</t>
    </rPh>
    <phoneticPr fontId="1"/>
  </si>
  <si>
    <t>モバイルFeliCa RF 性能検定事前測定申請にあたり、事前測定約款の内容に同意します。</t>
    <rPh sb="29" eb="31">
      <t>ジゼン</t>
    </rPh>
    <rPh sb="31" eb="33">
      <t>ソクテイ</t>
    </rPh>
    <phoneticPr fontId="1"/>
  </si>
  <si>
    <t>FAX番号：　　</t>
    <phoneticPr fontId="1"/>
  </si>
  <si>
    <t>利用時間：</t>
    <phoneticPr fontId="1"/>
  </si>
  <si>
    <t>　　持込　　　　発送　</t>
    <phoneticPr fontId="1"/>
  </si>
  <si>
    <t>※測定で使用する基準RW毎での記載をお願いいたします。</t>
    <rPh sb="1" eb="3">
      <t>ソクテイ</t>
    </rPh>
    <rPh sb="4" eb="6">
      <t>シヨウ</t>
    </rPh>
    <rPh sb="8" eb="10">
      <t>キジュン</t>
    </rPh>
    <rPh sb="12" eb="13">
      <t>ゴト</t>
    </rPh>
    <rPh sb="15" eb="17">
      <t>キサイ</t>
    </rPh>
    <rPh sb="19" eb="20">
      <t>ネガ</t>
    </rPh>
    <phoneticPr fontId="1"/>
  </si>
  <si>
    <t>※2機種目以降の基準RWの場合はメニュー2へ記載をお願いいたします。</t>
    <rPh sb="2" eb="4">
      <t>キシュ</t>
    </rPh>
    <rPh sb="4" eb="5">
      <t>メ</t>
    </rPh>
    <rPh sb="5" eb="7">
      <t>イコウ</t>
    </rPh>
    <rPh sb="8" eb="10">
      <t>キジュン</t>
    </rPh>
    <rPh sb="13" eb="15">
      <t>バアイ</t>
    </rPh>
    <rPh sb="22" eb="24">
      <t>キサイ</t>
    </rPh>
    <rPh sb="26" eb="27">
      <t>ネガ</t>
    </rPh>
    <phoneticPr fontId="1"/>
  </si>
  <si>
    <t>　　　　オプションメニュー（指定のRW機、測定範囲での測定実施、詳細は別紙メニュー参照）</t>
    <rPh sb="14" eb="16">
      <t>シテイ</t>
    </rPh>
    <rPh sb="19" eb="20">
      <t>キ</t>
    </rPh>
    <rPh sb="21" eb="23">
      <t>ソクテイ</t>
    </rPh>
    <rPh sb="23" eb="25">
      <t>ハンイ</t>
    </rPh>
    <rPh sb="27" eb="29">
      <t>ソクテイ</t>
    </rPh>
    <rPh sb="29" eb="31">
      <t>ジッシ</t>
    </rPh>
    <phoneticPr fontId="1"/>
  </si>
  <si>
    <t>　　　　基本メニュー　　　（検定と同一内容での測定実施、詳細は別紙メニュー参照）</t>
    <rPh sb="14" eb="16">
      <t>ケンテイ</t>
    </rPh>
    <rPh sb="17" eb="19">
      <t>ドウイツ</t>
    </rPh>
    <rPh sb="19" eb="21">
      <t>ナイヨウ</t>
    </rPh>
    <rPh sb="23" eb="25">
      <t>ソクテイ</t>
    </rPh>
    <rPh sb="25" eb="27">
      <t>ジッシ</t>
    </rPh>
    <rPh sb="28" eb="30">
      <t>ショウサイ</t>
    </rPh>
    <phoneticPr fontId="1"/>
  </si>
  <si>
    <t>待機場所について</t>
    <phoneticPr fontId="1"/>
  </si>
  <si>
    <t>　待機場所には電源は準備しておりますが、ネットワーク回線はございません。</t>
    <phoneticPr fontId="1"/>
  </si>
  <si>
    <t>　尚、振込手数料はお客様負担となります。</t>
    <phoneticPr fontId="1"/>
  </si>
  <si>
    <t>　指定の期日までに当社指定の銀行口座にお支払いください。</t>
    <phoneticPr fontId="1"/>
  </si>
  <si>
    <t>　測定当日に追加で発生した料金につきましては、測定後に請求書を発行いたしますので、</t>
    <phoneticPr fontId="1"/>
  </si>
  <si>
    <t>事前測定の流れ</t>
    <rPh sb="0" eb="2">
      <t>ジゼン</t>
    </rPh>
    <rPh sb="2" eb="4">
      <t>ソクテイ</t>
    </rPh>
    <phoneticPr fontId="1"/>
  </si>
  <si>
    <r>
      <t>　</t>
    </r>
    <r>
      <rPr>
        <sz val="10.5"/>
        <color theme="1"/>
        <rFont val="ＭＳ 明朝"/>
        <family val="1"/>
        <charset val="128"/>
      </rPr>
      <t>申請につきましては先着順とさせていただきます。予約制となっておりますので、</t>
    </r>
    <phoneticPr fontId="1"/>
  </si>
  <si>
    <t>●測定の流れ</t>
    <rPh sb="1" eb="3">
      <t>ソクテイ</t>
    </rPh>
    <phoneticPr fontId="1"/>
  </si>
  <si>
    <t>●測定時間</t>
    <phoneticPr fontId="1"/>
  </si>
  <si>
    <t>●測定料金</t>
    <phoneticPr fontId="1"/>
  </si>
  <si>
    <t>●キャンセル料金</t>
    <phoneticPr fontId="1"/>
  </si>
  <si>
    <t>●お支払方法</t>
    <phoneticPr fontId="1"/>
  </si>
  <si>
    <t>●予約の流れ</t>
    <phoneticPr fontId="1"/>
  </si>
  <si>
    <t>　測定サンプルをお持込されるお客様のために待機場所をご用意しております。ご利用の際には</t>
    <phoneticPr fontId="1"/>
  </si>
  <si>
    <t>　申請書にご記載ください。</t>
    <phoneticPr fontId="1"/>
  </si>
  <si>
    <r>
      <t>　　1.</t>
    </r>
    <r>
      <rPr>
        <sz val="7"/>
        <color theme="1"/>
        <rFont val="ＭＳ 明朝"/>
        <family val="1"/>
        <charset val="128"/>
      </rPr>
      <t> </t>
    </r>
    <r>
      <rPr>
        <sz val="10.5"/>
        <color theme="1"/>
        <rFont val="ＭＳ 明朝"/>
        <family val="1"/>
        <charset val="128"/>
      </rPr>
      <t>予約空き状況をe-mailにてお問い合わせください。</t>
    </r>
    <phoneticPr fontId="1"/>
  </si>
  <si>
    <t>　　2. 申請書に必要事項をもれなくご記入ください。</t>
    <rPh sb="5" eb="7">
      <t>シンセイ</t>
    </rPh>
    <phoneticPr fontId="1"/>
  </si>
  <si>
    <r>
      <t>　　3.</t>
    </r>
    <r>
      <rPr>
        <sz val="7"/>
        <color theme="1"/>
        <rFont val="ＭＳ 明朝"/>
        <family val="1"/>
        <charset val="128"/>
      </rPr>
      <t> </t>
    </r>
    <r>
      <rPr>
        <sz val="10.5"/>
        <color theme="1"/>
        <rFont val="ＭＳ 明朝"/>
        <family val="1"/>
        <charset val="128"/>
      </rPr>
      <t>ご記入いただいた申請書、メニュー表をe-mail添付にて担当までご送付下さい。</t>
    </r>
    <rPh sb="13" eb="15">
      <t>シンセイ</t>
    </rPh>
    <rPh sb="21" eb="22">
      <t>ヒョウ</t>
    </rPh>
    <phoneticPr fontId="1"/>
  </si>
  <si>
    <r>
      <t>　　1.</t>
    </r>
    <r>
      <rPr>
        <sz val="7"/>
        <color theme="1"/>
        <rFont val="ＭＳ 明朝"/>
        <family val="1"/>
        <charset val="128"/>
      </rPr>
      <t xml:space="preserve"> </t>
    </r>
    <r>
      <rPr>
        <sz val="10.5"/>
        <color theme="1"/>
        <rFont val="ＭＳ 明朝"/>
        <family val="1"/>
        <charset val="128"/>
      </rPr>
      <t>弊社守衛所にて受付をお済ませください。</t>
    </r>
    <phoneticPr fontId="1"/>
  </si>
  <si>
    <r>
      <t>　　2.</t>
    </r>
    <r>
      <rPr>
        <sz val="7"/>
        <color theme="1"/>
        <rFont val="ＭＳ 明朝"/>
        <family val="1"/>
        <charset val="128"/>
      </rPr>
      <t> </t>
    </r>
    <r>
      <rPr>
        <sz val="10.5"/>
        <color theme="1"/>
        <rFont val="ＭＳ 明朝"/>
        <family val="1"/>
        <charset val="128"/>
      </rPr>
      <t>担当者が待機所へご案内いたします。</t>
    </r>
    <phoneticPr fontId="1"/>
  </si>
  <si>
    <r>
      <t>　　3.</t>
    </r>
    <r>
      <rPr>
        <sz val="7"/>
        <color theme="1"/>
        <rFont val="ＭＳ 明朝"/>
        <family val="1"/>
        <charset val="128"/>
      </rPr>
      <t> </t>
    </r>
    <r>
      <rPr>
        <sz val="10.5"/>
        <color theme="1"/>
        <rFont val="ＭＳ 明朝"/>
        <family val="1"/>
        <charset val="128"/>
      </rPr>
      <t>測定項目毎に測定結果をお知らせします。</t>
    </r>
    <phoneticPr fontId="1"/>
  </si>
  <si>
    <r>
      <t>　　4.</t>
    </r>
    <r>
      <rPr>
        <sz val="7"/>
        <color theme="1"/>
        <rFont val="ＭＳ 明朝"/>
        <family val="1"/>
        <charset val="128"/>
      </rPr>
      <t> </t>
    </r>
    <r>
      <rPr>
        <sz val="10.5"/>
        <color theme="1"/>
        <rFont val="ＭＳ 明朝"/>
        <family val="1"/>
        <charset val="128"/>
      </rPr>
      <t>全ての測定を実施後、終了となります。</t>
    </r>
    <phoneticPr fontId="1"/>
  </si>
  <si>
    <r>
      <t>　　1.</t>
    </r>
    <r>
      <rPr>
        <sz val="7"/>
        <color theme="1"/>
        <rFont val="ＭＳ 明朝"/>
        <family val="1"/>
        <charset val="128"/>
      </rPr>
      <t> </t>
    </r>
    <r>
      <rPr>
        <sz val="10.5"/>
        <color theme="1"/>
        <rFont val="ＭＳ 明朝"/>
        <family val="1"/>
        <charset val="128"/>
      </rPr>
      <t>期日までに測定用のサンプルをご送付ください。</t>
    </r>
    <phoneticPr fontId="1"/>
  </si>
  <si>
    <r>
      <t>　　2.</t>
    </r>
    <r>
      <rPr>
        <sz val="7"/>
        <color theme="1"/>
        <rFont val="ＭＳ 明朝"/>
        <family val="1"/>
        <charset val="128"/>
      </rPr>
      <t> </t>
    </r>
    <r>
      <rPr>
        <sz val="10.5"/>
        <color theme="1"/>
        <rFont val="ＭＳ 明朝"/>
        <family val="1"/>
        <charset val="128"/>
      </rPr>
      <t>全ての測定が完了後、測定結果をお知らせします。</t>
    </r>
    <phoneticPr fontId="1"/>
  </si>
  <si>
    <r>
      <t>　　3.</t>
    </r>
    <r>
      <rPr>
        <sz val="7"/>
        <color theme="1"/>
        <rFont val="ＭＳ 明朝"/>
        <family val="1"/>
        <charset val="128"/>
      </rPr>
      <t> </t>
    </r>
    <r>
      <rPr>
        <sz val="10.5"/>
        <color theme="1"/>
        <rFont val="ＭＳ 明朝"/>
        <family val="1"/>
        <charset val="128"/>
      </rPr>
      <t>測定用のサンプルを返送します。</t>
    </r>
    <phoneticPr fontId="1"/>
  </si>
  <si>
    <t>※記載欄が不足する場合はコピーしてのご記載をお願いいたします。</t>
    <rPh sb="1" eb="3">
      <t>キサイ</t>
    </rPh>
    <rPh sb="3" eb="4">
      <t>ラン</t>
    </rPh>
    <rPh sb="5" eb="7">
      <t>フソク</t>
    </rPh>
    <rPh sb="9" eb="11">
      <t>バアイ</t>
    </rPh>
    <rPh sb="19" eb="21">
      <t>キサイ</t>
    </rPh>
    <rPh sb="23" eb="24">
      <t>ネガ</t>
    </rPh>
    <phoneticPr fontId="1"/>
  </si>
  <si>
    <t>基本シーケンス試験</t>
    <rPh sb="0" eb="2">
      <t>キホン</t>
    </rPh>
    <rPh sb="7" eb="9">
      <t>シケン</t>
    </rPh>
    <phoneticPr fontId="1"/>
  </si>
  <si>
    <t>※測定メニューにない測定や測定端末に対する設定変更等のご要望にも対応可能ですので
　申請時にご相談下さい。</t>
    <rPh sb="1" eb="3">
      <t>ソクテイ</t>
    </rPh>
    <rPh sb="10" eb="12">
      <t>ソクテイ</t>
    </rPh>
    <rPh sb="13" eb="15">
      <t>ソクテイ</t>
    </rPh>
    <rPh sb="15" eb="17">
      <t>タンマツ</t>
    </rPh>
    <rPh sb="18" eb="19">
      <t>タイ</t>
    </rPh>
    <rPh sb="21" eb="23">
      <t>セッテイ</t>
    </rPh>
    <rPh sb="23" eb="25">
      <t>ヘンコウ</t>
    </rPh>
    <rPh sb="25" eb="26">
      <t>トウ</t>
    </rPh>
    <rPh sb="28" eb="30">
      <t>ヨウボウ</t>
    </rPh>
    <rPh sb="32" eb="34">
      <t>タイオウ</t>
    </rPh>
    <rPh sb="34" eb="36">
      <t>カノウ</t>
    </rPh>
    <rPh sb="42" eb="45">
      <t>シンセイジ</t>
    </rPh>
    <rPh sb="47" eb="49">
      <t>ソウダン</t>
    </rPh>
    <rPh sb="49" eb="50">
      <t>クダ</t>
    </rPh>
    <phoneticPr fontId="1"/>
  </si>
  <si>
    <t>標準品</t>
    <rPh sb="0" eb="2">
      <t>ヒョウジュン</t>
    </rPh>
    <rPh sb="2" eb="3">
      <t>ヒン</t>
    </rPh>
    <phoneticPr fontId="1"/>
  </si>
  <si>
    <t>測定端末</t>
    <rPh sb="0" eb="2">
      <t>ソクテイ</t>
    </rPh>
    <rPh sb="2" eb="4">
      <t>タンマツ</t>
    </rPh>
    <phoneticPr fontId="1"/>
  </si>
  <si>
    <t>下限品</t>
    <rPh sb="0" eb="3">
      <t>カゲンヒン</t>
    </rPh>
    <phoneticPr fontId="1"/>
  </si>
  <si>
    <t>上限品</t>
    <rPh sb="0" eb="2">
      <t>ジョウゲン</t>
    </rPh>
    <rPh sb="2" eb="3">
      <t>ヒン</t>
    </rPh>
    <phoneticPr fontId="1"/>
  </si>
  <si>
    <t>標準品</t>
    <rPh sb="0" eb="3">
      <t>ヒョウジュンヒン</t>
    </rPh>
    <phoneticPr fontId="1"/>
  </si>
  <si>
    <t>下限</t>
    <rPh sb="0" eb="2">
      <t>カゲン</t>
    </rPh>
    <phoneticPr fontId="1"/>
  </si>
  <si>
    <t>上限</t>
    <rPh sb="0" eb="2">
      <t>ジョウゲン</t>
    </rPh>
    <phoneticPr fontId="1"/>
  </si>
  <si>
    <t>標準</t>
    <rPh sb="0" eb="2">
      <t>ヒョウジュン</t>
    </rPh>
    <phoneticPr fontId="1"/>
  </si>
  <si>
    <t>選択</t>
    <rPh sb="0" eb="2">
      <t>センタク</t>
    </rPh>
    <phoneticPr fontId="1"/>
  </si>
  <si>
    <t>※測定は規定書に基づき測定端末の周波数種別に対応する全ての基準RWで行います。</t>
    <rPh sb="1" eb="3">
      <t>ソクテイ</t>
    </rPh>
    <rPh sb="11" eb="13">
      <t>ソクテイ</t>
    </rPh>
    <rPh sb="13" eb="15">
      <t>タンマツ</t>
    </rPh>
    <rPh sb="16" eb="19">
      <t>シュウハスウ</t>
    </rPh>
    <rPh sb="19" eb="21">
      <t>シュベツ</t>
    </rPh>
    <rPh sb="22" eb="24">
      <t>タイオウ</t>
    </rPh>
    <rPh sb="26" eb="27">
      <t>スベ</t>
    </rPh>
    <rPh sb="29" eb="31">
      <t>キジュン</t>
    </rPh>
    <rPh sb="34" eb="35">
      <t>オコナ</t>
    </rPh>
    <phoneticPr fontId="1"/>
  </si>
  <si>
    <t>下限</t>
    <rPh sb="0" eb="2">
      <t>カゲン</t>
    </rPh>
    <phoneticPr fontId="1"/>
  </si>
  <si>
    <t>標準</t>
    <rPh sb="0" eb="2">
      <t>ヒョウジュン</t>
    </rPh>
    <phoneticPr fontId="1"/>
  </si>
  <si>
    <t>上限</t>
    <rPh sb="0" eb="2">
      <t>ジョウゲン</t>
    </rPh>
    <phoneticPr fontId="1"/>
  </si>
  <si>
    <t>　請求書記載の期日までに当社指定の銀行口座にお支払いください。</t>
    <rPh sb="1" eb="4">
      <t>セイキュウショ</t>
    </rPh>
    <rPh sb="4" eb="6">
      <t>キサイ</t>
    </rPh>
    <rPh sb="7" eb="9">
      <t>キジツ</t>
    </rPh>
    <phoneticPr fontId="1"/>
  </si>
  <si>
    <t>　別紙測定メニューに記載</t>
    <phoneticPr fontId="1"/>
  </si>
  <si>
    <t>期間：</t>
    <rPh sb="0" eb="2">
      <t>キカン</t>
    </rPh>
    <phoneticPr fontId="1"/>
  </si>
  <si>
    <t>RC-S012B</t>
    <phoneticPr fontId="1"/>
  </si>
  <si>
    <t>RC-S012B</t>
    <phoneticPr fontId="1"/>
  </si>
  <si>
    <t>RC-S012B</t>
    <phoneticPr fontId="1"/>
  </si>
  <si>
    <t>通信不可領域測定①</t>
    <rPh sb="0" eb="4">
      <t>ツウシンフカ</t>
    </rPh>
    <rPh sb="4" eb="6">
      <t>リョウイキ</t>
    </rPh>
    <rPh sb="6" eb="8">
      <t>ソクテイ</t>
    </rPh>
    <phoneticPr fontId="1"/>
  </si>
  <si>
    <t>通信不可領域測定②</t>
    <rPh sb="0" eb="2">
      <t>ツウシン</t>
    </rPh>
    <rPh sb="2" eb="4">
      <t>フカ</t>
    </rPh>
    <rPh sb="4" eb="6">
      <t>リョウイキ</t>
    </rPh>
    <rPh sb="6" eb="8">
      <t>ソクテイ</t>
    </rPh>
    <phoneticPr fontId="1"/>
  </si>
  <si>
    <t>012B</t>
    <phoneticPr fontId="1"/>
  </si>
  <si>
    <t>測定端末台数</t>
    <rPh sb="0" eb="2">
      <t>ソクテイ</t>
    </rPh>
    <rPh sb="2" eb="4">
      <t>タンマツ</t>
    </rPh>
    <rPh sb="4" eb="6">
      <t>ダイスウ</t>
    </rPh>
    <phoneticPr fontId="1"/>
  </si>
  <si>
    <t>Polling</t>
    <phoneticPr fontId="1"/>
  </si>
  <si>
    <t>車上RW</t>
    <phoneticPr fontId="1"/>
  </si>
  <si>
    <t>RC-S380</t>
    <phoneticPr fontId="1"/>
  </si>
  <si>
    <t>車上リーダライタ(通信性能測定)</t>
    <rPh sb="0" eb="2">
      <t>シャジョウ</t>
    </rPh>
    <phoneticPr fontId="1"/>
  </si>
  <si>
    <t>車上リーダライタ(対向外通信測定)</t>
    <rPh sb="0" eb="2">
      <t>シャジョウ</t>
    </rPh>
    <phoneticPr fontId="1"/>
  </si>
  <si>
    <t>最大通信距離測定有り</t>
    <rPh sb="0" eb="2">
      <t>サイダイ</t>
    </rPh>
    <rPh sb="2" eb="4">
      <t>ツウシン</t>
    </rPh>
    <rPh sb="4" eb="6">
      <t>キョリ</t>
    </rPh>
    <rPh sb="6" eb="8">
      <t>ソクテイ</t>
    </rPh>
    <rPh sb="8" eb="9">
      <t>ア</t>
    </rPh>
    <phoneticPr fontId="1"/>
  </si>
  <si>
    <t>最大通信距離測定</t>
    <rPh sb="0" eb="2">
      <t>サイダイ</t>
    </rPh>
    <rPh sb="2" eb="4">
      <t>ツウシン</t>
    </rPh>
    <rPh sb="4" eb="6">
      <t>キョリ</t>
    </rPh>
    <rPh sb="6" eb="8">
      <t>ソクテイ</t>
    </rPh>
    <phoneticPr fontId="1"/>
  </si>
  <si>
    <t>e-mail : sgmo-felica-kentei@sony.com</t>
    <phoneticPr fontId="1"/>
  </si>
  <si>
    <t>受付</t>
    <rPh sb="0" eb="2">
      <t>ウケツケ</t>
    </rPh>
    <phoneticPr fontId="1"/>
  </si>
  <si>
    <t>最大</t>
    <rPh sb="0" eb="2">
      <t>サイダイ</t>
    </rPh>
    <phoneticPr fontId="1"/>
  </si>
  <si>
    <t>まとめ</t>
    <phoneticPr fontId="1"/>
  </si>
  <si>
    <t>不可①</t>
    <rPh sb="0" eb="2">
      <t>フカ</t>
    </rPh>
    <phoneticPr fontId="1"/>
  </si>
  <si>
    <t>不可②</t>
    <rPh sb="0" eb="2">
      <t>フカ</t>
    </rPh>
    <phoneticPr fontId="1"/>
  </si>
  <si>
    <t>CM</t>
    <phoneticPr fontId="1"/>
  </si>
  <si>
    <t>CM_O</t>
    <phoneticPr fontId="1"/>
  </si>
  <si>
    <t>EM</t>
    <phoneticPr fontId="1"/>
  </si>
  <si>
    <t>Edy</t>
    <phoneticPr fontId="1"/>
  </si>
  <si>
    <t>S380</t>
    <phoneticPr fontId="1"/>
  </si>
  <si>
    <t>S012B</t>
    <phoneticPr fontId="1"/>
  </si>
  <si>
    <t>基本</t>
    <rPh sb="0" eb="2">
      <t>キホン</t>
    </rPh>
    <phoneticPr fontId="1"/>
  </si>
  <si>
    <t>RC-S380</t>
    <phoneticPr fontId="1"/>
  </si>
  <si>
    <t>　尚、申請書の申請者欄に印又はサインなきものは受理できませんのでご注意ください。</t>
    <rPh sb="1" eb="2">
      <t>ナオ</t>
    </rPh>
    <rPh sb="3" eb="6">
      <t>シンセイショ</t>
    </rPh>
    <rPh sb="7" eb="9">
      <t>シンセイ</t>
    </rPh>
    <rPh sb="9" eb="10">
      <t>シャ</t>
    </rPh>
    <rPh sb="10" eb="11">
      <t>ラン</t>
    </rPh>
    <rPh sb="12" eb="13">
      <t>イン</t>
    </rPh>
    <rPh sb="13" eb="14">
      <t>マタ</t>
    </rPh>
    <rPh sb="23" eb="25">
      <t>ジュリ</t>
    </rPh>
    <rPh sb="33" eb="35">
      <t>チュウイ</t>
    </rPh>
    <phoneticPr fontId="1"/>
  </si>
  <si>
    <t>ソニーグローバルマニュファクチャリング＆オペレーションズ株式会社</t>
    <phoneticPr fontId="1"/>
  </si>
  <si>
    <t>品質保証1部　FeliCa検定担当</t>
    <phoneticPr fontId="1"/>
  </si>
  <si>
    <r>
      <t>　　4.</t>
    </r>
    <r>
      <rPr>
        <sz val="7"/>
        <color theme="1"/>
        <rFont val="ＭＳ 明朝"/>
        <family val="1"/>
        <charset val="128"/>
      </rPr>
      <t> </t>
    </r>
    <r>
      <rPr>
        <sz val="10.5"/>
        <color theme="1"/>
        <rFont val="ＭＳ 明朝"/>
        <family val="1"/>
        <charset val="128"/>
      </rPr>
      <t>折り返し担当よりe-mailにて予約の確定および調整の連絡をさせて頂きます。</t>
    </r>
    <rPh sb="24" eb="26">
      <t>カクテイ</t>
    </rPh>
    <phoneticPr fontId="1"/>
  </si>
  <si>
    <t>・日東バス イオンモール木更津線にて、「ソニー入口」下車（乗車約13分）</t>
    <phoneticPr fontId="1"/>
  </si>
  <si>
    <t>・日東バス 潮見線にて、「ソニー前、ソニー入口」下車（乗車約13分）</t>
    <phoneticPr fontId="1"/>
  </si>
  <si>
    <t>・日東バス 富津線にて、「ソニー前」下車（乗車約13分）</t>
    <phoneticPr fontId="1"/>
  </si>
  <si>
    <t>ソニーグローバルマニュファクチャリング＆オペレーションズ株式会社　品質保証1部　FeliCa検定担当</t>
    <phoneticPr fontId="1"/>
  </si>
  <si>
    <t>提出先：</t>
    <phoneticPr fontId="1"/>
  </si>
  <si>
    <t>　申請書に必要事項をご記載の上、下記のe-mail宛に書類添付でお送りください。</t>
    <rPh sb="16" eb="18">
      <t>カキ</t>
    </rPh>
    <phoneticPr fontId="1"/>
  </si>
  <si>
    <t>　事前測定は予約制です、当月を含め3ヶ月先までの予約が可能です。</t>
    <rPh sb="12" eb="14">
      <t>トウゲツ</t>
    </rPh>
    <rPh sb="15" eb="16">
      <t>フク</t>
    </rPh>
    <rPh sb="19" eb="20">
      <t>ゲツ</t>
    </rPh>
    <rPh sb="20" eb="21">
      <t>サキ</t>
    </rPh>
    <rPh sb="24" eb="26">
      <t>ヨヤク</t>
    </rPh>
    <rPh sb="27" eb="29">
      <t>カノウ</t>
    </rPh>
    <phoneticPr fontId="1"/>
  </si>
  <si>
    <t>測定端末</t>
  </si>
  <si>
    <t>測定端末</t>
    <phoneticPr fontId="1"/>
  </si>
  <si>
    <t>測定RW</t>
  </si>
  <si>
    <t>測定RW</t>
    <phoneticPr fontId="1"/>
  </si>
  <si>
    <t>RW種別</t>
  </si>
  <si>
    <t>測定角度</t>
  </si>
  <si>
    <t>測定範囲</t>
  </si>
  <si>
    <t>測定間隔</t>
  </si>
  <si>
    <t>① 測定中心点：測定サンプルに明示いただくか、別紙にて明示ください。</t>
    <rPh sb="8" eb="10">
      <t>ソクテイ</t>
    </rPh>
    <rPh sb="15" eb="17">
      <t>メイジ</t>
    </rPh>
    <rPh sb="23" eb="25">
      <t>ベッシ</t>
    </rPh>
    <rPh sb="27" eb="29">
      <t>メイジ</t>
    </rPh>
    <phoneticPr fontId="1"/>
  </si>
  <si>
    <t>BT2物販ユニット</t>
    <rPh sb="3" eb="5">
      <t>ブッパン</t>
    </rPh>
    <phoneticPr fontId="1"/>
  </si>
  <si>
    <t>BT2物販</t>
    <phoneticPr fontId="1"/>
  </si>
  <si>
    <t>JT-R600CR</t>
    <phoneticPr fontId="1"/>
  </si>
  <si>
    <t>JT600</t>
    <phoneticPr fontId="1"/>
  </si>
  <si>
    <t>JT-R600CR</t>
    <phoneticPr fontId="1"/>
  </si>
  <si>
    <t>JT600</t>
    <phoneticPr fontId="1"/>
  </si>
  <si>
    <t>M010</t>
    <phoneticPr fontId="1"/>
  </si>
  <si>
    <t>新Bus</t>
    <rPh sb="0" eb="1">
      <t>シン</t>
    </rPh>
    <phoneticPr fontId="1"/>
  </si>
  <si>
    <t>改札機EG2</t>
    <phoneticPr fontId="1"/>
  </si>
  <si>
    <t>改札機通信性能測定(EG20)</t>
    <rPh sb="0" eb="3">
      <t>カイサツキ</t>
    </rPh>
    <rPh sb="3" eb="5">
      <t>ツウシン</t>
    </rPh>
    <rPh sb="5" eb="7">
      <t>セイノウ</t>
    </rPh>
    <rPh sb="7" eb="9">
      <t>ソクテイ</t>
    </rPh>
    <phoneticPr fontId="1"/>
  </si>
  <si>
    <t>住所：〒292-0834千葉県木更津市潮見8-4 木更津サイト</t>
    <rPh sb="25" eb="31">
      <t>キ</t>
    </rPh>
    <phoneticPr fontId="1"/>
  </si>
  <si>
    <t>旧Bus</t>
    <rPh sb="0" eb="1">
      <t>キュウ</t>
    </rPh>
    <phoneticPr fontId="1"/>
  </si>
  <si>
    <t>測定時間Total</t>
    <rPh sb="0" eb="2">
      <t>ソクテイ</t>
    </rPh>
    <rPh sb="2" eb="4">
      <t>ジカン</t>
    </rPh>
    <phoneticPr fontId="1"/>
  </si>
  <si>
    <t>バスリーダライタユニット（RC-S011C）</t>
    <phoneticPr fontId="1"/>
  </si>
  <si>
    <t>バスリーダライタユニット（RC-S470C）</t>
    <phoneticPr fontId="1"/>
  </si>
  <si>
    <t>EG20距離</t>
    <rPh sb="4" eb="6">
      <t>キョリ</t>
    </rPh>
    <phoneticPr fontId="1"/>
  </si>
  <si>
    <t>EG20</t>
    <phoneticPr fontId="1"/>
  </si>
  <si>
    <t>EG2</t>
    <phoneticPr fontId="1"/>
  </si>
  <si>
    <t>EG20</t>
    <phoneticPr fontId="1"/>
  </si>
  <si>
    <t>EG2</t>
    <phoneticPr fontId="1"/>
  </si>
  <si>
    <t>Ver.1.5</t>
    <phoneticPr fontId="1"/>
  </si>
  <si>
    <t>M010</t>
    <phoneticPr fontId="1"/>
  </si>
  <si>
    <t>JT-R600CR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</si>
</sst>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176" formatCode="#&quot; 台&quot;"/>
    <numFmt numFmtId="177" formatCode="#0&quot; mm&quot;"/>
    <numFmt numFmtId="178" formatCode="[$-F800]dddd\,\ mmmm\ dd\,\ yyyy"/>
    <numFmt numFmtId="179" formatCode="yyyy&quot;年&quot;m&quot;月&quot;d&quot;日&quot;;@"/>
    <numFmt numFmtId="180" formatCode="0.0_);[Red]\(0.0\)"/>
    <numFmt numFmtId="181" formatCode="h:mm;@"/>
    <numFmt numFmtId="182" formatCode="#&quot; 日&quot;"/>
    <numFmt numFmtId="183" formatCode="&quot;¥&quot;#,##0_);[Red]\(&quot;¥&quot;#,##0\)"/>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2"/>
      <color theme="1"/>
      <name val="ＭＳ 明朝"/>
      <family val="1"/>
      <charset val="128"/>
    </font>
    <font>
      <sz val="10.5"/>
      <color theme="1"/>
      <name val="ＭＳ 明朝"/>
      <family val="1"/>
      <charset val="128"/>
    </font>
    <font>
      <sz val="12"/>
      <color theme="1"/>
      <name val="ＭＳ 明朝"/>
      <family val="1"/>
      <charset val="128"/>
    </font>
    <font>
      <u/>
      <sz val="11"/>
      <color theme="10"/>
      <name val="ＭＳ Ｐゴシック"/>
      <family val="2"/>
      <charset val="128"/>
      <scheme val="minor"/>
    </font>
    <font>
      <b/>
      <sz val="14"/>
      <color theme="1"/>
      <name val="ＭＳ 明朝"/>
      <family val="1"/>
      <charset val="128"/>
    </font>
    <font>
      <sz val="12"/>
      <color theme="1"/>
      <name val="ＭＳ Ｐゴシック"/>
      <family val="2"/>
      <charset val="128"/>
      <scheme val="minor"/>
    </font>
    <font>
      <b/>
      <sz val="18"/>
      <color theme="1"/>
      <name val="ＭＳ 明朝"/>
      <family val="1"/>
      <charset val="128"/>
    </font>
    <font>
      <sz val="14"/>
      <color theme="1"/>
      <name val="ＭＳ 明朝"/>
      <family val="1"/>
      <charset val="128"/>
    </font>
    <font>
      <sz val="11"/>
      <color theme="0"/>
      <name val="ＭＳ 明朝"/>
      <family val="1"/>
      <charset val="128"/>
    </font>
    <font>
      <sz val="11"/>
      <name val="ＭＳ 明朝"/>
      <family val="1"/>
      <charset val="128"/>
    </font>
    <font>
      <sz val="6"/>
      <color theme="1"/>
      <name val="ＭＳ 明朝"/>
      <family val="1"/>
      <charset val="128"/>
    </font>
    <font>
      <sz val="10"/>
      <color theme="1"/>
      <name val="ＭＳ 明朝"/>
      <family val="1"/>
      <charset val="128"/>
    </font>
    <font>
      <sz val="10"/>
      <name val="ＭＳ 明朝"/>
      <family val="1"/>
      <charset val="128"/>
    </font>
    <font>
      <sz val="16"/>
      <color theme="1"/>
      <name val="ＭＳ Ｐゴシック"/>
      <family val="2"/>
      <charset val="128"/>
      <scheme val="minor"/>
    </font>
    <font>
      <sz val="6"/>
      <name val="ＭＳ 明朝"/>
      <family val="1"/>
      <charset val="128"/>
    </font>
    <font>
      <sz val="9"/>
      <name val="ＭＳ 明朝"/>
      <family val="1"/>
      <charset val="128"/>
    </font>
    <font>
      <b/>
      <sz val="11"/>
      <color theme="1"/>
      <name val="ＭＳ 明朝"/>
      <family val="1"/>
      <charset val="128"/>
    </font>
    <font>
      <sz val="8"/>
      <name val="ＭＳ 明朝"/>
      <family val="1"/>
      <charset val="128"/>
    </font>
    <font>
      <sz val="11"/>
      <color theme="1"/>
      <name val="ＭＳ Ｐゴシック"/>
      <family val="2"/>
      <charset val="128"/>
      <scheme val="minor"/>
    </font>
    <font>
      <sz val="8"/>
      <color theme="1"/>
      <name val="ＭＳ 明朝"/>
      <family val="1"/>
      <charset val="128"/>
    </font>
    <font>
      <sz val="5"/>
      <name val="ＭＳ 明朝"/>
      <family val="1"/>
      <charset val="128"/>
    </font>
    <font>
      <sz val="9"/>
      <color theme="1"/>
      <name val="ＭＳ 明朝"/>
      <family val="1"/>
      <charset val="128"/>
    </font>
    <font>
      <b/>
      <sz val="10.5"/>
      <color theme="1"/>
      <name val="ＭＳ 明朝"/>
      <family val="1"/>
      <charset val="128"/>
    </font>
    <font>
      <sz val="10.5"/>
      <color rgb="FF242424"/>
      <name val="ＭＳ 明朝"/>
      <family val="1"/>
      <charset val="128"/>
    </font>
    <font>
      <u/>
      <sz val="11"/>
      <color theme="10"/>
      <name val="ＭＳ 明朝"/>
      <family val="1"/>
      <charset val="128"/>
    </font>
    <font>
      <b/>
      <u val="double"/>
      <sz val="22"/>
      <color theme="1"/>
      <name val="ＭＳ 明朝"/>
      <family val="1"/>
      <charset val="128"/>
    </font>
    <font>
      <sz val="22"/>
      <color theme="1"/>
      <name val="ＭＳ 明朝"/>
      <family val="1"/>
      <charset val="128"/>
    </font>
    <font>
      <sz val="7"/>
      <color theme="1"/>
      <name val="ＭＳ 明朝"/>
      <family val="1"/>
      <charset val="128"/>
    </font>
    <font>
      <b/>
      <sz val="16"/>
      <color theme="1"/>
      <name val="ＭＳ 明朝"/>
      <family val="1"/>
      <charset val="128"/>
    </font>
    <font>
      <b/>
      <sz val="16"/>
      <color theme="1"/>
      <name val="ＭＳ Ｐゴシック"/>
      <family val="2"/>
      <charset val="128"/>
      <scheme val="minor"/>
    </font>
    <font>
      <sz val="9"/>
      <color rgb="FF000000"/>
      <name val="Meiryo UI"/>
      <family val="3"/>
      <charset val="128"/>
    </font>
    <font>
      <b/>
      <sz val="11"/>
      <color rgb="FF000000"/>
      <name val="ＭＳ 明朝"/>
      <family val="1"/>
      <charset val="128"/>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41">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6" fillId="0" borderId="0" applyNumberFormat="0" applyFill="0" applyBorder="0" applyAlignment="0" applyProtection="0">
      <alignment vertical="center"/>
    </xf>
    <xf numFmtId="6" fontId="21" fillId="0" borderId="0" applyFont="0" applyFill="0" applyBorder="0" applyAlignment="0" applyProtection="0">
      <alignment vertical="center"/>
    </xf>
  </cellStyleXfs>
  <cellXfs count="248">
    <xf numFmtId="0" fontId="0" fillId="0" borderId="0" xfId="0">
      <alignment vertical="center"/>
    </xf>
    <xf numFmtId="0" fontId="2" fillId="0" borderId="0" xfId="0" applyFont="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right" vertical="center"/>
    </xf>
    <xf numFmtId="0" fontId="11" fillId="0" borderId="0" xfId="0" applyFont="1" applyBorder="1" applyProtection="1">
      <alignment vertical="center"/>
    </xf>
    <xf numFmtId="0" fontId="2" fillId="0" borderId="3" xfId="0" applyNumberFormat="1" applyFont="1" applyBorder="1" applyProtection="1">
      <alignment vertical="center"/>
      <protection locked="0"/>
    </xf>
    <xf numFmtId="176" fontId="2" fillId="0" borderId="0" xfId="0" applyNumberFormat="1" applyFont="1" applyBorder="1" applyProtection="1">
      <alignment vertical="center"/>
    </xf>
    <xf numFmtId="0" fontId="12" fillId="0" borderId="0" xfId="0" applyFont="1" applyBorder="1" applyProtection="1">
      <alignment vertical="center"/>
    </xf>
    <xf numFmtId="0" fontId="2" fillId="0" borderId="0" xfId="0" applyFont="1" applyAlignment="1" applyProtection="1">
      <alignment horizontal="right" vertical="center"/>
    </xf>
    <xf numFmtId="0" fontId="2"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5" fontId="12" fillId="0" borderId="0" xfId="0" applyNumberFormat="1" applyFont="1" applyBorder="1" applyProtection="1">
      <alignment vertical="center"/>
    </xf>
    <xf numFmtId="0" fontId="12" fillId="0" borderId="2" xfId="0" applyFont="1" applyBorder="1" applyAlignment="1" applyProtection="1">
      <alignment horizontal="right" vertical="center"/>
    </xf>
    <xf numFmtId="0" fontId="12" fillId="0" borderId="0" xfId="0" applyFont="1" applyProtection="1">
      <alignment vertical="center"/>
    </xf>
    <xf numFmtId="0" fontId="12" fillId="0" borderId="0" xfId="0" applyFont="1" applyBorder="1" applyAlignment="1" applyProtection="1">
      <alignment vertical="center"/>
    </xf>
    <xf numFmtId="0" fontId="14" fillId="0" borderId="0" xfId="0" applyFont="1" applyProtection="1">
      <alignment vertical="center"/>
    </xf>
    <xf numFmtId="177" fontId="15" fillId="0" borderId="0" xfId="0" applyNumberFormat="1" applyFont="1" applyBorder="1" applyProtection="1">
      <alignment vertical="center"/>
    </xf>
    <xf numFmtId="0" fontId="13" fillId="0" borderId="0" xfId="0" applyFont="1" applyProtection="1">
      <alignment vertical="center"/>
    </xf>
    <xf numFmtId="0" fontId="12" fillId="0" borderId="0" xfId="0" applyNumberFormat="1" applyFont="1" applyBorder="1" applyProtection="1">
      <alignment vertical="center"/>
    </xf>
    <xf numFmtId="0" fontId="15" fillId="0" borderId="0" xfId="0" applyFont="1" applyBorder="1" applyProtection="1">
      <alignment vertical="center"/>
    </xf>
    <xf numFmtId="177" fontId="12" fillId="0" borderId="0" xfId="0" applyNumberFormat="1" applyFont="1" applyBorder="1" applyProtection="1">
      <alignment vertical="center"/>
    </xf>
    <xf numFmtId="0" fontId="12" fillId="0" borderId="0" xfId="0" applyFont="1" applyFill="1" applyBorder="1" applyProtection="1">
      <alignment vertical="center"/>
    </xf>
    <xf numFmtId="0" fontId="2" fillId="0" borderId="2" xfId="0" applyFont="1" applyBorder="1" applyAlignment="1" applyProtection="1">
      <alignment horizontal="right" vertical="center"/>
    </xf>
    <xf numFmtId="5" fontId="2" fillId="0" borderId="2" xfId="0" applyNumberFormat="1" applyFont="1" applyBorder="1" applyProtection="1">
      <alignment vertical="center"/>
    </xf>
    <xf numFmtId="0" fontId="12" fillId="0" borderId="0" xfId="0" applyFont="1" applyBorder="1" applyProtection="1">
      <alignment vertical="center"/>
      <protection hidden="1"/>
    </xf>
    <xf numFmtId="0" fontId="2" fillId="0" borderId="0" xfId="0" applyFont="1" applyBorder="1" applyAlignment="1" applyProtection="1">
      <alignment horizontal="center" vertical="center"/>
    </xf>
    <xf numFmtId="0" fontId="12" fillId="0" borderId="0" xfId="0" applyFont="1" applyBorder="1" applyAlignment="1" applyProtection="1">
      <alignment horizontal="right" vertical="center"/>
    </xf>
    <xf numFmtId="0" fontId="12" fillId="0" borderId="0" xfId="0" applyFont="1" applyBorder="1" applyProtection="1">
      <alignment vertical="center"/>
      <protection locked="0"/>
    </xf>
    <xf numFmtId="0" fontId="12" fillId="0" borderId="0" xfId="0" applyFont="1" applyProtection="1">
      <alignment vertical="center"/>
      <protection locked="0"/>
    </xf>
    <xf numFmtId="0" fontId="12" fillId="0" borderId="0" xfId="0" applyNumberFormat="1" applyFont="1" applyBorder="1" applyAlignment="1" applyProtection="1">
      <alignment horizontal="right" vertical="center"/>
    </xf>
    <xf numFmtId="0" fontId="15" fillId="0" borderId="0" xfId="0" applyFont="1" applyProtection="1">
      <alignment vertical="center"/>
    </xf>
    <xf numFmtId="0" fontId="12" fillId="0" borderId="0" xfId="0" applyFont="1" applyAlignment="1" applyProtection="1">
      <alignment horizontal="right" vertical="center"/>
    </xf>
    <xf numFmtId="0" fontId="12" fillId="0" borderId="0" xfId="0" applyNumberFormat="1" applyFont="1" applyAlignment="1" applyProtection="1">
      <alignment horizontal="right" vertical="center"/>
    </xf>
    <xf numFmtId="0" fontId="17" fillId="0" borderId="0" xfId="0" applyFont="1" applyBorder="1" applyAlignment="1" applyProtection="1">
      <alignment horizontal="right" vertical="center"/>
    </xf>
    <xf numFmtId="0" fontId="2" fillId="0" borderId="2" xfId="0" applyFont="1" applyBorder="1" applyAlignment="1" applyProtection="1">
      <alignment horizontal="left" vertical="center"/>
    </xf>
    <xf numFmtId="0" fontId="18" fillId="0" borderId="0" xfId="0" applyFont="1" applyAlignment="1" applyProtection="1">
      <alignment horizontal="right" vertical="center"/>
    </xf>
    <xf numFmtId="0" fontId="2" fillId="3" borderId="0" xfId="0" applyFont="1" applyFill="1" applyBorder="1" applyAlignment="1" applyProtection="1">
      <alignment horizontal="left" vertical="center"/>
    </xf>
    <xf numFmtId="0" fontId="19" fillId="0" borderId="0" xfId="0" applyFont="1" applyBorder="1" applyProtection="1">
      <alignment vertical="center"/>
    </xf>
    <xf numFmtId="0" fontId="19" fillId="0" borderId="0" xfId="0" applyFont="1" applyBorder="1" applyAlignment="1" applyProtection="1">
      <alignment horizontal="righ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9" xfId="0" applyFont="1" applyBorder="1" applyProtection="1">
      <alignment vertical="center"/>
    </xf>
    <xf numFmtId="0" fontId="2" fillId="0" borderId="10" xfId="0" applyFont="1" applyBorder="1" applyProtection="1">
      <alignment vertical="center"/>
    </xf>
    <xf numFmtId="0" fontId="2" fillId="0" borderId="11" xfId="0" applyFont="1" applyBorder="1" applyProtection="1">
      <alignment vertical="center"/>
    </xf>
    <xf numFmtId="0" fontId="2" fillId="0" borderId="12" xfId="0" applyFont="1" applyBorder="1" applyProtection="1">
      <alignment vertical="center"/>
    </xf>
    <xf numFmtId="0" fontId="2" fillId="0" borderId="13" xfId="0" applyFont="1" applyBorder="1" applyProtection="1">
      <alignment vertical="center"/>
    </xf>
    <xf numFmtId="0" fontId="22" fillId="0" borderId="15" xfId="0" applyFont="1" applyBorder="1" applyProtection="1">
      <alignment vertical="center"/>
    </xf>
    <xf numFmtId="0" fontId="13" fillId="0" borderId="16" xfId="0" applyFont="1" applyBorder="1" applyProtection="1">
      <alignment vertical="center"/>
    </xf>
    <xf numFmtId="0" fontId="13" fillId="0" borderId="14" xfId="0" applyFont="1" applyBorder="1" applyProtection="1">
      <alignment vertical="center"/>
    </xf>
    <xf numFmtId="0" fontId="12" fillId="0" borderId="6" xfId="0" applyNumberFormat="1" applyFont="1" applyBorder="1" applyProtection="1">
      <alignment vertical="center"/>
    </xf>
    <xf numFmtId="0" fontId="12" fillId="0" borderId="6" xfId="0" applyNumberFormat="1" applyFont="1" applyBorder="1" applyAlignment="1" applyProtection="1">
      <alignment horizontal="right" vertical="center"/>
    </xf>
    <xf numFmtId="0" fontId="12" fillId="0" borderId="7" xfId="0" applyNumberFormat="1" applyFont="1" applyBorder="1" applyProtection="1">
      <alignment vertical="center"/>
    </xf>
    <xf numFmtId="0" fontId="12" fillId="0" borderId="7" xfId="0" applyNumberFormat="1" applyFont="1" applyBorder="1" applyAlignment="1" applyProtection="1">
      <alignment horizontal="right" vertical="center"/>
    </xf>
    <xf numFmtId="0" fontId="18" fillId="0" borderId="20" xfId="0" applyFont="1" applyBorder="1" applyProtection="1">
      <alignment vertical="center"/>
    </xf>
    <xf numFmtId="0" fontId="12" fillId="0" borderId="19" xfId="0" applyFont="1" applyBorder="1" applyProtection="1">
      <alignment vertical="center"/>
    </xf>
    <xf numFmtId="0" fontId="2" fillId="0" borderId="20" xfId="0" applyFont="1" applyBorder="1" applyProtection="1">
      <alignment vertical="center"/>
    </xf>
    <xf numFmtId="0" fontId="12" fillId="0" borderId="20" xfId="0" applyFont="1" applyBorder="1" applyProtection="1">
      <alignment vertical="center"/>
    </xf>
    <xf numFmtId="0" fontId="12" fillId="0" borderId="2" xfId="0" applyFont="1" applyBorder="1" applyProtection="1">
      <alignment vertical="center"/>
    </xf>
    <xf numFmtId="0" fontId="12" fillId="0" borderId="22" xfId="0" applyFont="1" applyBorder="1" applyProtection="1">
      <alignment vertical="center"/>
    </xf>
    <xf numFmtId="0" fontId="12" fillId="0" borderId="8" xfId="0" applyFont="1" applyBorder="1" applyAlignment="1" applyProtection="1">
      <alignment horizontal="center" vertical="center"/>
    </xf>
    <xf numFmtId="0" fontId="2" fillId="0" borderId="24" xfId="0" applyFont="1" applyBorder="1" applyProtection="1">
      <alignment vertical="center"/>
    </xf>
    <xf numFmtId="5" fontId="12" fillId="0" borderId="25" xfId="0" applyNumberFormat="1" applyFont="1" applyBorder="1" applyProtection="1">
      <alignment vertical="center"/>
    </xf>
    <xf numFmtId="0" fontId="12" fillId="0" borderId="25" xfId="0" applyFont="1" applyBorder="1" applyProtection="1">
      <alignment vertical="center"/>
    </xf>
    <xf numFmtId="5" fontId="12" fillId="0" borderId="8" xfId="0" applyNumberFormat="1" applyFont="1" applyBorder="1" applyProtection="1">
      <alignment vertical="center"/>
    </xf>
    <xf numFmtId="0" fontId="2" fillId="0" borderId="0" xfId="0" applyNumberFormat="1" applyFont="1" applyBorder="1" applyProtection="1">
      <alignment vertical="center"/>
    </xf>
    <xf numFmtId="5" fontId="11" fillId="0" borderId="0" xfId="0" applyNumberFormat="1" applyFont="1" applyBorder="1" applyProtection="1">
      <alignment vertical="center"/>
    </xf>
    <xf numFmtId="5" fontId="11" fillId="0" borderId="0" xfId="0" applyNumberFormat="1" applyFont="1" applyProtection="1">
      <alignment vertical="center"/>
    </xf>
    <xf numFmtId="0" fontId="18" fillId="0" borderId="0" xfId="0" applyFont="1" applyProtection="1">
      <alignment vertical="center"/>
    </xf>
    <xf numFmtId="0" fontId="2" fillId="0" borderId="3" xfId="0" applyFont="1" applyBorder="1" applyProtection="1">
      <alignment vertical="center"/>
    </xf>
    <xf numFmtId="0" fontId="12" fillId="0" borderId="3" xfId="2" applyNumberFormat="1" applyFont="1" applyBorder="1" applyAlignment="1" applyProtection="1">
      <alignment horizontal="right" vertical="center"/>
    </xf>
    <xf numFmtId="0" fontId="2" fillId="0" borderId="2" xfId="0" applyFont="1" applyBorder="1" applyProtection="1">
      <alignment vertical="center"/>
    </xf>
    <xf numFmtId="0" fontId="22" fillId="0" borderId="14" xfId="0" applyFont="1" applyBorder="1" applyProtection="1">
      <alignment vertical="center"/>
    </xf>
    <xf numFmtId="0" fontId="13" fillId="0" borderId="27" xfId="0" applyFont="1" applyBorder="1" applyProtection="1">
      <alignment vertical="center"/>
    </xf>
    <xf numFmtId="0" fontId="13" fillId="0" borderId="23" xfId="0" applyFont="1" applyBorder="1" applyProtection="1">
      <alignment vertical="center"/>
    </xf>
    <xf numFmtId="0" fontId="13" fillId="0" borderId="15" xfId="0" applyFont="1" applyBorder="1" applyProtection="1">
      <alignment vertical="center"/>
    </xf>
    <xf numFmtId="0" fontId="2" fillId="0" borderId="27" xfId="0" applyFont="1" applyBorder="1" applyProtection="1">
      <alignment vertical="center"/>
    </xf>
    <xf numFmtId="0" fontId="20" fillId="0" borderId="0" xfId="0" applyFont="1" applyBorder="1" applyProtection="1">
      <alignment vertical="center"/>
    </xf>
    <xf numFmtId="180" fontId="12" fillId="0" borderId="8" xfId="0" applyNumberFormat="1" applyFont="1" applyBorder="1" applyProtection="1">
      <alignment vertical="center"/>
    </xf>
    <xf numFmtId="180" fontId="12" fillId="0" borderId="25" xfId="0" applyNumberFormat="1" applyFont="1" applyBorder="1" applyAlignment="1" applyProtection="1">
      <alignment vertical="center"/>
    </xf>
    <xf numFmtId="5" fontId="12" fillId="0" borderId="25" xfId="0" applyNumberFormat="1" applyFont="1" applyBorder="1" applyAlignment="1" applyProtection="1">
      <alignment vertical="center"/>
    </xf>
    <xf numFmtId="0" fontId="12" fillId="0" borderId="2" xfId="0" applyFont="1" applyBorder="1" applyAlignment="1" applyProtection="1">
      <alignment horizontal="left" vertical="center"/>
    </xf>
    <xf numFmtId="5" fontId="15" fillId="0" borderId="8" xfId="0" applyNumberFormat="1" applyFont="1" applyBorder="1" applyProtection="1">
      <alignment vertical="center"/>
    </xf>
    <xf numFmtId="0" fontId="24" fillId="0" borderId="30" xfId="0" applyFont="1" applyBorder="1" applyProtection="1">
      <alignment vertical="center"/>
    </xf>
    <xf numFmtId="0" fontId="24" fillId="0" borderId="31" xfId="0" applyFont="1" applyBorder="1" applyProtection="1">
      <alignment vertical="center"/>
    </xf>
    <xf numFmtId="180" fontId="2" fillId="0" borderId="29" xfId="0" applyNumberFormat="1" applyFont="1" applyBorder="1" applyProtection="1">
      <alignment vertical="center"/>
    </xf>
    <xf numFmtId="180" fontId="2" fillId="0" borderId="8" xfId="0" applyNumberFormat="1" applyFont="1" applyBorder="1" applyProtection="1">
      <alignment vertical="center"/>
    </xf>
    <xf numFmtId="0" fontId="4" fillId="0" borderId="0" xfId="0" applyFont="1" applyAlignment="1">
      <alignment horizontal="justify" vertical="center"/>
    </xf>
    <xf numFmtId="0" fontId="5" fillId="0" borderId="0" xfId="0" applyFont="1" applyBorder="1" applyAlignment="1" applyProtection="1">
      <alignment horizontal="left" vertical="center"/>
    </xf>
    <xf numFmtId="0" fontId="5" fillId="0" borderId="0" xfId="0" applyFont="1" applyAlignment="1" applyProtection="1">
      <alignment vertical="center"/>
    </xf>
    <xf numFmtId="0" fontId="12" fillId="0" borderId="19" xfId="0" applyFont="1" applyBorder="1" applyProtection="1">
      <alignment vertical="center"/>
      <protection locked="0"/>
    </xf>
    <xf numFmtId="0" fontId="12" fillId="0" borderId="21" xfId="0" applyFont="1" applyBorder="1" applyProtection="1">
      <alignment vertical="center"/>
      <protection locked="0"/>
    </xf>
    <xf numFmtId="0" fontId="2" fillId="0" borderId="0" xfId="0" applyFont="1" applyProtection="1">
      <alignment vertical="center"/>
      <protection locked="0"/>
    </xf>
    <xf numFmtId="0" fontId="2" fillId="0" borderId="3" xfId="0" applyFont="1" applyBorder="1" applyProtection="1">
      <alignment vertical="center"/>
      <protection locked="0"/>
    </xf>
    <xf numFmtId="0" fontId="2" fillId="0" borderId="8" xfId="0" applyFont="1" applyBorder="1" applyProtection="1">
      <alignment vertical="center"/>
    </xf>
    <xf numFmtId="0" fontId="12" fillId="0" borderId="8" xfId="0" applyNumberFormat="1" applyFont="1" applyBorder="1" applyProtection="1">
      <alignment vertical="center"/>
    </xf>
    <xf numFmtId="5" fontId="12" fillId="0" borderId="17" xfId="0" applyNumberFormat="1" applyFont="1" applyBorder="1" applyProtection="1">
      <alignment vertical="center"/>
    </xf>
    <xf numFmtId="5" fontId="12" fillId="0" borderId="19" xfId="0" applyNumberFormat="1" applyFont="1" applyBorder="1" applyProtection="1">
      <alignment vertical="center"/>
    </xf>
    <xf numFmtId="180" fontId="2" fillId="0" borderId="25" xfId="0" applyNumberFormat="1" applyFont="1" applyBorder="1" applyProtection="1">
      <alignment vertical="center"/>
    </xf>
    <xf numFmtId="6" fontId="12" fillId="0" borderId="19" xfId="0" applyNumberFormat="1" applyFont="1" applyBorder="1" applyAlignment="1" applyProtection="1">
      <alignment horizontal="right" vertical="center"/>
    </xf>
    <xf numFmtId="0" fontId="2" fillId="0" borderId="25" xfId="0" applyFont="1" applyBorder="1" applyProtection="1">
      <alignment vertical="center"/>
    </xf>
    <xf numFmtId="180" fontId="2" fillId="0" borderId="1" xfId="0" applyNumberFormat="1" applyFont="1" applyBorder="1" applyProtection="1">
      <alignment vertical="center"/>
    </xf>
    <xf numFmtId="0" fontId="24" fillId="0" borderId="32" xfId="0" applyFont="1" applyBorder="1" applyProtection="1">
      <alignment vertical="center"/>
    </xf>
    <xf numFmtId="0" fontId="2" fillId="0" borderId="19" xfId="0" applyFont="1" applyBorder="1" applyProtection="1">
      <alignment vertical="center"/>
    </xf>
    <xf numFmtId="0" fontId="2" fillId="0" borderId="21" xfId="0" applyFont="1" applyBorder="1" applyProtection="1">
      <alignment vertical="center"/>
    </xf>
    <xf numFmtId="0" fontId="2" fillId="0" borderId="26" xfId="0" applyFont="1" applyBorder="1" applyProtection="1">
      <alignment vertical="center"/>
    </xf>
    <xf numFmtId="0" fontId="12" fillId="0" borderId="11" xfId="0" applyNumberFormat="1" applyFont="1" applyBorder="1" applyProtection="1">
      <alignment vertical="center"/>
    </xf>
    <xf numFmtId="0" fontId="12" fillId="0" borderId="13" xfId="0" applyNumberFormat="1" applyFont="1" applyBorder="1" applyProtection="1">
      <alignment vertical="center"/>
    </xf>
    <xf numFmtId="6" fontId="2" fillId="0" borderId="26" xfId="2" applyFont="1" applyBorder="1" applyProtection="1">
      <alignment vertical="center"/>
    </xf>
    <xf numFmtId="0" fontId="17" fillId="0" borderId="31" xfId="0" applyNumberFormat="1" applyFont="1" applyBorder="1" applyAlignment="1" applyProtection="1">
      <alignment horizontal="left" vertical="center"/>
    </xf>
    <xf numFmtId="0" fontId="17" fillId="0" borderId="31" xfId="0" applyNumberFormat="1" applyFont="1" applyBorder="1" applyProtection="1">
      <alignment vertical="center"/>
    </xf>
    <xf numFmtId="0" fontId="25" fillId="0" borderId="0" xfId="0" applyFont="1" applyAlignment="1">
      <alignment horizontal="justify" vertical="center"/>
    </xf>
    <xf numFmtId="0" fontId="26" fillId="0" borderId="0" xfId="0" applyFont="1" applyAlignment="1">
      <alignment horizontal="left" vertical="center"/>
    </xf>
    <xf numFmtId="0" fontId="26" fillId="0" borderId="0" xfId="0" applyFont="1" applyAlignment="1">
      <alignment horizontal="justify" vertical="center"/>
    </xf>
    <xf numFmtId="0" fontId="4" fillId="0" borderId="0" xfId="0" applyFont="1" applyAlignment="1">
      <alignment horizontal="justify" vertical="center" wrapText="1"/>
    </xf>
    <xf numFmtId="0" fontId="2" fillId="0" borderId="0" xfId="0" applyFont="1" applyAlignment="1" applyProtection="1">
      <alignment vertical="center"/>
    </xf>
    <xf numFmtId="0" fontId="2" fillId="0" borderId="0" xfId="0" applyFont="1" applyAlignment="1" applyProtection="1">
      <alignment horizontal="justify" vertical="center"/>
    </xf>
    <xf numFmtId="0" fontId="10" fillId="0" borderId="0" xfId="0" applyFont="1" applyAlignment="1" applyProtection="1">
      <alignment vertical="center"/>
    </xf>
    <xf numFmtId="178" fontId="10" fillId="0" borderId="0" xfId="0" applyNumberFormat="1" applyFont="1" applyBorder="1" applyAlignment="1" applyProtection="1">
      <alignment horizontal="left"/>
    </xf>
    <xf numFmtId="0" fontId="5" fillId="0" borderId="0" xfId="0" applyFont="1" applyBorder="1" applyAlignment="1" applyProtection="1"/>
    <xf numFmtId="0" fontId="2" fillId="0" borderId="0" xfId="0" applyFont="1" applyBorder="1" applyAlignment="1" applyProtection="1"/>
    <xf numFmtId="0" fontId="5" fillId="0" borderId="0" xfId="0" applyFont="1" applyBorder="1" applyAlignment="1" applyProtection="1">
      <alignment vertical="center"/>
    </xf>
    <xf numFmtId="0" fontId="5" fillId="0" borderId="4" xfId="0" applyFont="1" applyBorder="1" applyAlignment="1" applyProtection="1">
      <alignment horizontal="justify"/>
    </xf>
    <xf numFmtId="0" fontId="10" fillId="0" borderId="0" xfId="0" applyFont="1" applyAlignment="1" applyProtection="1">
      <alignment horizontal="justify" vertical="center"/>
    </xf>
    <xf numFmtId="0" fontId="5" fillId="0" borderId="0" xfId="0" applyFont="1" applyAlignment="1" applyProtection="1">
      <alignment horizontal="justify"/>
    </xf>
    <xf numFmtId="0" fontId="2" fillId="0" borderId="0" xfId="0" applyFont="1" applyBorder="1" applyAlignment="1" applyProtection="1">
      <alignment horizontal="justify"/>
    </xf>
    <xf numFmtId="179" fontId="5" fillId="0" borderId="0" xfId="0" applyNumberFormat="1" applyFont="1" applyBorder="1" applyAlignment="1" applyProtection="1"/>
    <xf numFmtId="0" fontId="10" fillId="0" borderId="4" xfId="0" applyFont="1" applyBorder="1" applyAlignment="1" applyProtection="1"/>
    <xf numFmtId="0" fontId="5" fillId="0" borderId="4" xfId="0" applyFont="1" applyBorder="1" applyAlignment="1" applyProtection="1"/>
    <xf numFmtId="0" fontId="2" fillId="0" borderId="4" xfId="0" applyFont="1" applyBorder="1" applyAlignment="1" applyProtection="1"/>
    <xf numFmtId="0" fontId="5" fillId="0" borderId="0" xfId="0" applyFont="1" applyAlignment="1" applyProtection="1">
      <alignment horizontal="justify" vertical="center"/>
    </xf>
    <xf numFmtId="0" fontId="4" fillId="0" borderId="0" xfId="0" applyFont="1" applyAlignment="1" applyProtection="1">
      <alignment horizontal="justify" vertical="center"/>
    </xf>
    <xf numFmtId="0" fontId="2" fillId="0" borderId="0" xfId="0" applyFont="1" applyBorder="1" applyAlignment="1" applyProtection="1">
      <alignment vertical="center"/>
    </xf>
    <xf numFmtId="181" fontId="10" fillId="0" borderId="4" xfId="0" applyNumberFormat="1" applyFont="1" applyBorder="1" applyAlignment="1" applyProtection="1">
      <alignment horizontal="center"/>
      <protection locked="0"/>
    </xf>
    <xf numFmtId="0" fontId="5" fillId="0" borderId="0" xfId="0" applyFont="1" applyBorder="1" applyAlignment="1" applyProtection="1">
      <alignment horizontal="justify"/>
    </xf>
    <xf numFmtId="0" fontId="0" fillId="0" borderId="0" xfId="0" applyBorder="1" applyAlignment="1" applyProtection="1"/>
    <xf numFmtId="14" fontId="10" fillId="0" borderId="0" xfId="0" applyNumberFormat="1" applyFont="1" applyBorder="1" applyAlignment="1" applyProtection="1">
      <alignment horizontal="justify"/>
    </xf>
    <xf numFmtId="0" fontId="16" fillId="0" borderId="0" xfId="0" applyFont="1" applyAlignment="1">
      <alignment horizontal="center" vertical="center"/>
    </xf>
    <xf numFmtId="0" fontId="5" fillId="0" borderId="0" xfId="0" applyFont="1" applyBorder="1" applyProtection="1">
      <alignment vertical="center"/>
    </xf>
    <xf numFmtId="0" fontId="5" fillId="0" borderId="4" xfId="0" applyFont="1" applyBorder="1" applyAlignment="1" applyProtection="1">
      <alignment horizontal="justify"/>
    </xf>
    <xf numFmtId="0" fontId="3" fillId="0" borderId="4" xfId="0" applyFont="1" applyBorder="1" applyAlignment="1" applyProtection="1">
      <alignment horizontal="right"/>
    </xf>
    <xf numFmtId="0" fontId="2" fillId="0" borderId="0" xfId="0" applyFont="1">
      <alignment vertical="center"/>
    </xf>
    <xf numFmtId="0" fontId="27" fillId="0" borderId="0" xfId="1" applyFont="1" applyAlignment="1">
      <alignment horizontal="justify" vertical="center"/>
    </xf>
    <xf numFmtId="0" fontId="12" fillId="0" borderId="12" xfId="0" applyNumberFormat="1" applyFont="1" applyBorder="1" applyProtection="1">
      <alignment vertical="center"/>
    </xf>
    <xf numFmtId="0" fontId="12" fillId="0" borderId="24" xfId="0" applyNumberFormat="1" applyFont="1" applyBorder="1" applyProtection="1">
      <alignment vertical="center"/>
    </xf>
    <xf numFmtId="5" fontId="12" fillId="0" borderId="7" xfId="0" applyNumberFormat="1" applyFont="1" applyBorder="1" applyProtection="1">
      <alignment vertical="center"/>
    </xf>
    <xf numFmtId="0" fontId="12" fillId="0" borderId="7" xfId="0" applyFont="1" applyBorder="1" applyAlignment="1" applyProtection="1">
      <alignment horizontal="right" vertical="center"/>
    </xf>
    <xf numFmtId="5" fontId="2" fillId="0" borderId="0" xfId="0" applyNumberFormat="1" applyFont="1" applyProtection="1">
      <alignment vertical="center"/>
    </xf>
    <xf numFmtId="0" fontId="16" fillId="0" borderId="0" xfId="0" applyFont="1" applyAlignment="1">
      <alignment horizontal="center" vertical="center"/>
    </xf>
    <xf numFmtId="0" fontId="12" fillId="0" borderId="0" xfId="0" applyFont="1" applyBorder="1" applyAlignment="1" applyProtection="1">
      <alignment horizontal="left" vertical="center"/>
    </xf>
    <xf numFmtId="0" fontId="2" fillId="0" borderId="0" xfId="0" applyFont="1" applyAlignment="1" applyProtection="1">
      <alignment horizontal="left" vertical="center"/>
    </xf>
    <xf numFmtId="6" fontId="2" fillId="0" borderId="0" xfId="2" applyFont="1" applyBorder="1" applyProtection="1">
      <alignment vertical="center"/>
    </xf>
    <xf numFmtId="0" fontId="12" fillId="0" borderId="14" xfId="0" applyNumberFormat="1" applyFont="1" applyBorder="1" applyAlignment="1" applyProtection="1">
      <alignment horizontal="center" vertical="center"/>
    </xf>
    <xf numFmtId="0" fontId="12" fillId="0" borderId="16" xfId="0" applyNumberFormat="1" applyFont="1" applyBorder="1" applyAlignment="1" applyProtection="1">
      <alignment horizontal="center" vertical="center"/>
    </xf>
    <xf numFmtId="0" fontId="15" fillId="0" borderId="8" xfId="0" applyFont="1" applyBorder="1" applyAlignment="1" applyProtection="1">
      <alignment horizontal="center" vertical="center"/>
    </xf>
    <xf numFmtId="0" fontId="18" fillId="0" borderId="8" xfId="0" applyFont="1" applyBorder="1" applyAlignment="1" applyProtection="1">
      <alignment horizontal="center" vertical="center"/>
    </xf>
    <xf numFmtId="0" fontId="15" fillId="0" borderId="14" xfId="0" applyNumberFormat="1" applyFont="1" applyBorder="1" applyAlignment="1" applyProtection="1">
      <alignment horizontal="center" vertical="center"/>
    </xf>
    <xf numFmtId="0" fontId="15" fillId="0" borderId="16" xfId="0" applyNumberFormat="1" applyFont="1" applyBorder="1" applyAlignment="1" applyProtection="1">
      <alignment horizontal="center" vertical="center"/>
    </xf>
    <xf numFmtId="0" fontId="2" fillId="0" borderId="3" xfId="0" applyFont="1" applyBorder="1" applyAlignment="1" applyProtection="1">
      <alignment horizontal="right" vertical="center"/>
      <protection locked="0"/>
    </xf>
    <xf numFmtId="182" fontId="2" fillId="0" borderId="27" xfId="0" applyNumberFormat="1" applyFont="1" applyBorder="1" applyProtection="1">
      <alignment vertical="center"/>
    </xf>
    <xf numFmtId="182" fontId="2" fillId="0" borderId="8" xfId="0" applyNumberFormat="1" applyFont="1" applyBorder="1" applyProtection="1">
      <alignment vertical="center"/>
    </xf>
    <xf numFmtId="5" fontId="15" fillId="0" borderId="0" xfId="0" applyNumberFormat="1" applyFont="1" applyBorder="1" applyProtection="1">
      <alignment vertical="center"/>
    </xf>
    <xf numFmtId="5" fontId="2" fillId="0" borderId="0" xfId="0" applyNumberFormat="1" applyFont="1" applyBorder="1" applyProtection="1">
      <alignment vertical="center"/>
    </xf>
    <xf numFmtId="3" fontId="12" fillId="0" borderId="0" xfId="0" quotePrefix="1" applyNumberFormat="1" applyFont="1" applyAlignment="1" applyProtection="1">
      <alignment horizontal="right" vertical="center"/>
    </xf>
    <xf numFmtId="0" fontId="18" fillId="0" borderId="0" xfId="0" applyFont="1" applyBorder="1" applyAlignment="1" applyProtection="1">
      <alignment horizontal="right" vertical="center"/>
    </xf>
    <xf numFmtId="0" fontId="20" fillId="0" borderId="34" xfId="0" applyFont="1" applyBorder="1" applyAlignment="1" applyProtection="1">
      <alignment horizontal="center" vertical="center"/>
    </xf>
    <xf numFmtId="0" fontId="17" fillId="0" borderId="33" xfId="0" applyFont="1" applyBorder="1" applyAlignment="1" applyProtection="1">
      <alignment horizontal="center" vertical="center"/>
    </xf>
    <xf numFmtId="0" fontId="23" fillId="0" borderId="30" xfId="0" applyFont="1" applyBorder="1" applyProtection="1">
      <alignment vertical="center"/>
    </xf>
    <xf numFmtId="0" fontId="12" fillId="0" borderId="10" xfId="0" applyFont="1" applyBorder="1" applyProtection="1">
      <alignment vertical="center"/>
    </xf>
    <xf numFmtId="0" fontId="12" fillId="0" borderId="13" xfId="0" applyFont="1" applyBorder="1" applyProtection="1">
      <alignment vertical="center"/>
    </xf>
    <xf numFmtId="0" fontId="15" fillId="0" borderId="0" xfId="0" applyFont="1" applyBorder="1" applyAlignment="1" applyProtection="1">
      <alignment horizontal="right" vertical="center"/>
    </xf>
    <xf numFmtId="0" fontId="24" fillId="0" borderId="0" xfId="0" applyFont="1" applyProtection="1">
      <alignment vertical="center"/>
    </xf>
    <xf numFmtId="0" fontId="9" fillId="2" borderId="0" xfId="0" applyFont="1" applyFill="1" applyAlignment="1">
      <alignment horizontal="center" vertical="center"/>
    </xf>
    <xf numFmtId="0" fontId="32" fillId="0" borderId="0" xfId="0" applyFont="1" applyAlignment="1">
      <alignment horizontal="center" vertical="center"/>
    </xf>
    <xf numFmtId="0" fontId="2" fillId="0" borderId="1" xfId="0" applyFont="1" applyBorder="1" applyAlignment="1" applyProtection="1">
      <alignment vertical="center"/>
    </xf>
    <xf numFmtId="0" fontId="0" fillId="0" borderId="1" xfId="0" applyBorder="1" applyAlignment="1">
      <alignment vertical="center"/>
    </xf>
    <xf numFmtId="0" fontId="0" fillId="0" borderId="18" xfId="0" applyBorder="1" applyAlignment="1">
      <alignment vertical="center"/>
    </xf>
    <xf numFmtId="0" fontId="2" fillId="0" borderId="0" xfId="0" applyFont="1" applyAlignment="1" applyProtection="1">
      <alignment vertical="center"/>
      <protection locked="0"/>
    </xf>
    <xf numFmtId="6" fontId="2" fillId="0" borderId="29" xfId="0" applyNumberFormat="1" applyFont="1" applyBorder="1" applyProtection="1">
      <alignment vertical="center"/>
    </xf>
    <xf numFmtId="180" fontId="12" fillId="0" borderId="26" xfId="0" applyNumberFormat="1" applyFont="1" applyBorder="1" applyAlignment="1" applyProtection="1">
      <alignment vertical="center"/>
    </xf>
    <xf numFmtId="0" fontId="13" fillId="0" borderId="35" xfId="0" applyFont="1" applyBorder="1" applyProtection="1">
      <alignment vertical="center"/>
    </xf>
    <xf numFmtId="0" fontId="20" fillId="0" borderId="27" xfId="0" applyFont="1" applyBorder="1" applyProtection="1">
      <alignment vertical="center"/>
    </xf>
    <xf numFmtId="0" fontId="12" fillId="0" borderId="36" xfId="0" applyFont="1" applyBorder="1" applyProtection="1">
      <alignment vertical="center"/>
    </xf>
    <xf numFmtId="0" fontId="2" fillId="0" borderId="28" xfId="0" applyFont="1" applyBorder="1" applyProtection="1">
      <alignment vertical="center"/>
    </xf>
    <xf numFmtId="0" fontId="2" fillId="0" borderId="36" xfId="0" applyFont="1" applyBorder="1" applyProtection="1">
      <alignment vertical="center"/>
    </xf>
    <xf numFmtId="0" fontId="12" fillId="0" borderId="21" xfId="0" applyFont="1" applyBorder="1" applyProtection="1">
      <alignment vertical="center"/>
    </xf>
    <xf numFmtId="0" fontId="18" fillId="0" borderId="22" xfId="0" applyFont="1" applyBorder="1" applyProtection="1">
      <alignment vertical="center"/>
    </xf>
    <xf numFmtId="0" fontId="2" fillId="0" borderId="37" xfId="0" applyFont="1" applyBorder="1" applyProtection="1">
      <alignment vertical="center"/>
    </xf>
    <xf numFmtId="0" fontId="2" fillId="0" borderId="38" xfId="0" applyFont="1" applyBorder="1" applyProtection="1">
      <alignment vertical="center"/>
    </xf>
    <xf numFmtId="0" fontId="12" fillId="0" borderId="39" xfId="0" applyFont="1" applyBorder="1" applyProtection="1">
      <alignment vertical="center"/>
    </xf>
    <xf numFmtId="0" fontId="12" fillId="0" borderId="9" xfId="0" applyFont="1" applyBorder="1" applyProtection="1">
      <alignment vertical="center"/>
    </xf>
    <xf numFmtId="0" fontId="12" fillId="0" borderId="40" xfId="0" applyFont="1" applyBorder="1" applyProtection="1">
      <alignment vertical="center"/>
    </xf>
    <xf numFmtId="0" fontId="12" fillId="0" borderId="7" xfId="0" applyFont="1" applyBorder="1" applyProtection="1">
      <alignment vertical="center"/>
    </xf>
    <xf numFmtId="5" fontId="12" fillId="0" borderId="26" xfId="0" applyNumberFormat="1" applyFont="1" applyBorder="1" applyProtection="1">
      <alignment vertical="center"/>
    </xf>
    <xf numFmtId="183" fontId="12" fillId="0" borderId="26" xfId="0" applyNumberFormat="1" applyFont="1" applyBorder="1" applyAlignment="1" applyProtection="1">
      <alignment vertical="center"/>
    </xf>
    <xf numFmtId="180" fontId="12" fillId="0" borderId="26" xfId="0" applyNumberFormat="1" applyFont="1" applyBorder="1" applyProtection="1">
      <alignment vertical="center"/>
    </xf>
    <xf numFmtId="0" fontId="20" fillId="0" borderId="8" xfId="0" applyFont="1" applyBorder="1" applyProtection="1">
      <alignment vertical="center"/>
    </xf>
    <xf numFmtId="0" fontId="19" fillId="0" borderId="0" xfId="0" applyFont="1" applyBorder="1" applyAlignment="1" applyProtection="1">
      <alignment vertical="top"/>
    </xf>
    <xf numFmtId="0" fontId="34" fillId="0" borderId="0" xfId="0" applyFont="1" applyAlignment="1">
      <alignment vertical="top"/>
    </xf>
    <xf numFmtId="0" fontId="2" fillId="0" borderId="0" xfId="0" applyNumberFormat="1" applyFont="1" applyBorder="1" applyProtection="1">
      <alignment vertical="center"/>
      <protection locked="0"/>
    </xf>
    <xf numFmtId="0" fontId="28" fillId="0" borderId="0" xfId="0" applyFont="1" applyAlignment="1" applyProtection="1">
      <alignment horizontal="center" vertical="center"/>
    </xf>
    <xf numFmtId="0" fontId="29" fillId="0" borderId="0" xfId="0" applyFont="1" applyAlignment="1" applyProtection="1">
      <alignment vertical="center"/>
    </xf>
    <xf numFmtId="0" fontId="5" fillId="0" borderId="0" xfId="0" applyFont="1" applyAlignment="1" applyProtection="1">
      <alignment horizontal="justify" vertical="center"/>
    </xf>
    <xf numFmtId="0" fontId="2" fillId="0" borderId="0" xfId="0" applyFont="1" applyAlignment="1" applyProtection="1">
      <alignment vertical="center"/>
    </xf>
    <xf numFmtId="0" fontId="27" fillId="0" borderId="0" xfId="1" applyFont="1" applyAlignment="1" applyProtection="1">
      <alignment horizontal="justify" vertical="center"/>
    </xf>
    <xf numFmtId="0" fontId="27" fillId="0" borderId="0" xfId="1" applyFont="1" applyAlignment="1" applyProtection="1">
      <alignment vertical="center"/>
    </xf>
    <xf numFmtId="0" fontId="5" fillId="0" borderId="5" xfId="0" applyFont="1" applyBorder="1" applyAlignment="1" applyProtection="1">
      <alignment horizontal="justify"/>
    </xf>
    <xf numFmtId="0" fontId="2" fillId="0" borderId="5" xfId="0" applyFont="1" applyBorder="1" applyAlignment="1" applyProtection="1">
      <alignment vertical="center"/>
    </xf>
    <xf numFmtId="0" fontId="5" fillId="0" borderId="4" xfId="0" applyFont="1" applyBorder="1" applyAlignment="1" applyProtection="1"/>
    <xf numFmtId="0" fontId="5" fillId="0" borderId="4" xfId="0" applyFont="1" applyBorder="1" applyAlignment="1" applyProtection="1">
      <alignment vertical="center"/>
    </xf>
    <xf numFmtId="0" fontId="2" fillId="0" borderId="0" xfId="0" applyFont="1" applyAlignment="1" applyProtection="1">
      <alignment horizontal="justify" vertical="center"/>
    </xf>
    <xf numFmtId="0" fontId="0" fillId="0" borderId="0" xfId="0" applyAlignment="1">
      <alignment vertical="center"/>
    </xf>
    <xf numFmtId="14" fontId="5" fillId="0" borderId="4" xfId="0" applyNumberFormat="1" applyFont="1" applyBorder="1" applyAlignment="1" applyProtection="1">
      <alignment horizontal="justify"/>
      <protection locked="0"/>
    </xf>
    <xf numFmtId="0" fontId="5" fillId="0" borderId="0" xfId="0" applyFont="1" applyAlignment="1" applyProtection="1">
      <alignment horizontal="justify"/>
    </xf>
    <xf numFmtId="0" fontId="3" fillId="0" borderId="0" xfId="0" applyFont="1" applyAlignment="1" applyProtection="1">
      <alignment horizontal="justify" vertical="center"/>
    </xf>
    <xf numFmtId="0" fontId="5" fillId="0" borderId="4" xfId="0" applyFont="1" applyBorder="1" applyAlignment="1" applyProtection="1">
      <alignment horizontal="justify"/>
    </xf>
    <xf numFmtId="0" fontId="2" fillId="0" borderId="4" xfId="0" applyFont="1" applyBorder="1" applyAlignment="1" applyProtection="1">
      <alignment horizontal="justify"/>
    </xf>
    <xf numFmtId="0" fontId="5" fillId="0" borderId="4" xfId="0" applyFont="1" applyBorder="1" applyAlignment="1" applyProtection="1">
      <alignment horizontal="justify"/>
      <protection locked="0"/>
    </xf>
    <xf numFmtId="0" fontId="2" fillId="0" borderId="4" xfId="0" applyFont="1" applyBorder="1" applyAlignment="1" applyProtection="1">
      <protection locked="0"/>
    </xf>
    <xf numFmtId="0" fontId="2" fillId="0" borderId="4" xfId="0" applyFont="1" applyBorder="1" applyAlignment="1" applyProtection="1"/>
    <xf numFmtId="0" fontId="0" fillId="0" borderId="4" xfId="0" applyBorder="1" applyAlignment="1">
      <alignment vertical="center"/>
    </xf>
    <xf numFmtId="0" fontId="5" fillId="0" borderId="4" xfId="0" applyFont="1" applyBorder="1" applyAlignment="1" applyProtection="1">
      <protection locked="0"/>
    </xf>
    <xf numFmtId="0" fontId="8" fillId="0" borderId="4" xfId="0" applyFont="1" applyBorder="1" applyAlignment="1" applyProtection="1">
      <protection locked="0"/>
    </xf>
    <xf numFmtId="14" fontId="10" fillId="0" borderId="4" xfId="0" applyNumberFormat="1" applyFont="1" applyBorder="1" applyAlignment="1" applyProtection="1">
      <alignment horizontal="left"/>
      <protection locked="0"/>
    </xf>
    <xf numFmtId="0" fontId="5" fillId="0" borderId="5" xfId="0" applyFont="1" applyBorder="1" applyAlignment="1" applyProtection="1">
      <protection locked="0"/>
    </xf>
    <xf numFmtId="0" fontId="8" fillId="0" borderId="5" xfId="0" applyFont="1" applyBorder="1" applyAlignment="1" applyProtection="1">
      <protection locked="0"/>
    </xf>
    <xf numFmtId="0" fontId="2" fillId="0" borderId="4" xfId="0" applyFont="1" applyBorder="1" applyAlignment="1" applyProtection="1">
      <alignment vertical="center"/>
      <protection locked="0"/>
    </xf>
    <xf numFmtId="0" fontId="0" fillId="0" borderId="4" xfId="0" applyBorder="1" applyAlignment="1" applyProtection="1"/>
    <xf numFmtId="0" fontId="0" fillId="0" borderId="4" xfId="0" applyBorder="1" applyAlignment="1" applyProtection="1">
      <protection locked="0"/>
    </xf>
    <xf numFmtId="0" fontId="7" fillId="0" borderId="0" xfId="0" applyFont="1" applyAlignment="1" applyProtection="1">
      <alignment horizontal="justify" vertical="center"/>
    </xf>
    <xf numFmtId="0" fontId="2" fillId="0" borderId="5" xfId="0" applyFont="1" applyBorder="1" applyAlignment="1" applyProtection="1">
      <alignment horizontal="justify"/>
    </xf>
    <xf numFmtId="0" fontId="5" fillId="0" borderId="5" xfId="0" applyFont="1" applyBorder="1" applyAlignment="1" applyProtection="1">
      <alignment horizontal="justify"/>
      <protection locked="0"/>
    </xf>
    <xf numFmtId="0" fontId="2" fillId="0" borderId="5" xfId="0" applyFont="1" applyBorder="1" applyAlignment="1" applyProtection="1">
      <protection locked="0"/>
    </xf>
    <xf numFmtId="0" fontId="0" fillId="0" borderId="5" xfId="0" applyBorder="1" applyAlignment="1" applyProtection="1">
      <protection locked="0"/>
    </xf>
    <xf numFmtId="0" fontId="2" fillId="0" borderId="5" xfId="0" applyFont="1" applyBorder="1" applyAlignment="1" applyProtection="1">
      <alignment vertical="center"/>
      <protection locked="0"/>
    </xf>
    <xf numFmtId="0" fontId="4" fillId="0" borderId="0" xfId="0" applyFont="1" applyAlignment="1" applyProtection="1">
      <alignment horizontal="justify" vertical="center"/>
    </xf>
    <xf numFmtId="0" fontId="5" fillId="0" borderId="0" xfId="0" applyFont="1" applyBorder="1" applyAlignment="1" applyProtection="1">
      <alignment horizontal="justify"/>
    </xf>
    <xf numFmtId="0" fontId="2" fillId="0" borderId="0" xfId="0" applyFont="1" applyAlignment="1" applyProtection="1">
      <alignment horizontal="justify"/>
    </xf>
    <xf numFmtId="0" fontId="2" fillId="0" borderId="4" xfId="0" applyFont="1" applyBorder="1" applyAlignment="1" applyProtection="1">
      <alignment vertical="center"/>
    </xf>
    <xf numFmtId="0" fontId="5" fillId="0" borderId="4" xfId="0" applyFont="1" applyBorder="1" applyAlignment="1" applyProtection="1">
      <alignment horizontal="right"/>
    </xf>
    <xf numFmtId="0" fontId="2" fillId="0" borderId="4" xfId="0" applyFont="1" applyBorder="1" applyAlignment="1" applyProtection="1">
      <alignment horizontal="right" vertical="center"/>
    </xf>
    <xf numFmtId="0" fontId="7" fillId="0" borderId="32" xfId="0" applyFont="1" applyBorder="1" applyAlignment="1" applyProtection="1">
      <alignment horizontal="justify"/>
    </xf>
    <xf numFmtId="0" fontId="2" fillId="0" borderId="32" xfId="0" applyFont="1" applyBorder="1" applyAlignment="1" applyProtection="1">
      <alignment horizontal="justify"/>
    </xf>
    <xf numFmtId="0" fontId="2" fillId="0" borderId="0" xfId="0" applyFont="1" applyAlignment="1" applyProtection="1">
      <alignment horizontal="justify" vertical="center" wrapText="1"/>
    </xf>
    <xf numFmtId="0" fontId="0" fillId="0" borderId="0" xfId="0" applyFont="1" applyAlignment="1">
      <alignment vertical="center"/>
    </xf>
    <xf numFmtId="181" fontId="10" fillId="0" borderId="4" xfId="0" applyNumberFormat="1" applyFont="1" applyBorder="1" applyAlignment="1" applyProtection="1">
      <alignment horizontal="center"/>
      <protection locked="0"/>
    </xf>
    <xf numFmtId="181" fontId="2" fillId="0" borderId="4" xfId="0" applyNumberFormat="1" applyFont="1" applyBorder="1" applyAlignment="1" applyProtection="1">
      <protection locked="0"/>
    </xf>
    <xf numFmtId="0" fontId="31" fillId="2" borderId="0" xfId="0" applyFont="1" applyFill="1" applyAlignment="1" applyProtection="1">
      <alignment horizontal="center" vertical="center"/>
    </xf>
    <xf numFmtId="0" fontId="32" fillId="0" borderId="0" xfId="0" applyFont="1" applyAlignment="1">
      <alignment horizontal="center"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Drop" dropLines="5" dropStyle="combo" dx="16" fmlaLink="$AC$50" fmlaRange="$Y$46:$Y$50" sel="5" val="0"/>
</file>

<file path=xl/ctrlProps/ctrlProp106.xml><?xml version="1.0" encoding="utf-8"?>
<formControlPr xmlns="http://schemas.microsoft.com/office/spreadsheetml/2009/9/main" objectType="Drop" dropLines="5" dropStyle="combo" dx="16" fmlaLink="$AC$51" fmlaRange="$Y$46:$Y$50" sel="5" val="0"/>
</file>

<file path=xl/ctrlProps/ctrlProp107.xml><?xml version="1.0" encoding="utf-8"?>
<formControlPr xmlns="http://schemas.microsoft.com/office/spreadsheetml/2009/9/main" objectType="Drop" dropLines="5" dropStyle="combo" dx="16" fmlaLink="$AC$52" fmlaRange="$Y$46:$Y$50" sel="4" val="0"/>
</file>

<file path=xl/ctrlProps/ctrlProp108.xml><?xml version="1.0" encoding="utf-8"?>
<formControlPr xmlns="http://schemas.microsoft.com/office/spreadsheetml/2009/9/main" objectType="Drop" dropLines="7" dropStyle="combo" dx="16" fmlaLink="$AC$46" fmlaRange="$AA$46:$AA$52" sel="6" val="0"/>
</file>

<file path=xl/ctrlProps/ctrlProp109.xml><?xml version="1.0" encoding="utf-8"?>
<formControlPr xmlns="http://schemas.microsoft.com/office/spreadsheetml/2009/9/main" objectType="Drop" dropStyle="combo" dx="16" fmlaLink="$AC$48" fmlaRange="$Z$46:$Z$53" sel="1" val="0"/>
</file>

<file path=xl/ctrlProps/ctrlProp11.xml><?xml version="1.0" encoding="utf-8"?>
<formControlPr xmlns="http://schemas.microsoft.com/office/spreadsheetml/2009/9/main" objectType="CheckBox" fmlaLink="$AI$6" lockText="1"/>
</file>

<file path=xl/ctrlProps/ctrlProp110.xml><?xml version="1.0" encoding="utf-8"?>
<formControlPr xmlns="http://schemas.microsoft.com/office/spreadsheetml/2009/9/main" objectType="Drop" dropLines="7" dropStyle="combo" dx="16" fmlaLink="$AD$46" fmlaRange="$AA$52:$AA$58" sel="2" val="0"/>
</file>

<file path=xl/ctrlProps/ctrlProp111.xml><?xml version="1.0" encoding="utf-8"?>
<formControlPr xmlns="http://schemas.microsoft.com/office/spreadsheetml/2009/9/main" objectType="Drop" dropLines="5" dropStyle="combo" dx="16" fmlaLink="$AD$47" fmlaRange="$AA$52:$AA$56" sel="2" val="0"/>
</file>

<file path=xl/ctrlProps/ctrlProp112.xml><?xml version="1.0" encoding="utf-8"?>
<formControlPr xmlns="http://schemas.microsoft.com/office/spreadsheetml/2009/9/main" objectType="Drop" dropLines="5" dropStyle="combo" dx="16" fmlaLink="$AC$47" fmlaRange="$AA$48:$AA$52" sel="4" val="0"/>
</file>

<file path=xl/ctrlProps/ctrlProp113.xml><?xml version="1.0" encoding="utf-8"?>
<formControlPr xmlns="http://schemas.microsoft.com/office/spreadsheetml/2009/9/main" objectType="Drop" dropStyle="combo" dx="16" fmlaLink="$AD$48" fmlaRange="$Z$46:$Z$53" sel="3" val="0"/>
</file>

<file path=xl/ctrlProps/ctrlProp114.xml><?xml version="1.0" encoding="utf-8"?>
<formControlPr xmlns="http://schemas.microsoft.com/office/spreadsheetml/2009/9/main" objectType="CheckBox" fmlaLink="$AE$33" lockText="1"/>
</file>

<file path=xl/ctrlProps/ctrlProp115.xml><?xml version="1.0" encoding="utf-8"?>
<formControlPr xmlns="http://schemas.microsoft.com/office/spreadsheetml/2009/9/main" objectType="CheckBox" fmlaLink="$AE$34" lockText="1"/>
</file>

<file path=xl/ctrlProps/ctrlProp116.xml><?xml version="1.0" encoding="utf-8"?>
<formControlPr xmlns="http://schemas.microsoft.com/office/spreadsheetml/2009/9/main" objectType="CheckBox" fmlaLink="$AE$35" lockText="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I$7" lockText="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CheckBox" fmlaLink="$AC$5" lockText="1"/>
</file>

<file path=xl/ctrlProps/ctrlProp124.xml><?xml version="1.0" encoding="utf-8"?>
<formControlPr xmlns="http://schemas.microsoft.com/office/spreadsheetml/2009/9/main" objectType="CheckBox" fmlaLink="$AC$6" lockText="1"/>
</file>

<file path=xl/ctrlProps/ctrlProp125.xml><?xml version="1.0" encoding="utf-8"?>
<formControlPr xmlns="http://schemas.microsoft.com/office/spreadsheetml/2009/9/main" objectType="CheckBox" fmlaLink="$AC$7" lockText="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CheckBox" fmlaLink="$AC$33" lockText="1"/>
</file>

<file path=xl/ctrlProps/ctrlProp128.xml><?xml version="1.0" encoding="utf-8"?>
<formControlPr xmlns="http://schemas.microsoft.com/office/spreadsheetml/2009/9/main" objectType="CheckBox" fmlaLink="$AC$34" lockText="1"/>
</file>

<file path=xl/ctrlProps/ctrlProp129.xml><?xml version="1.0" encoding="utf-8"?>
<formControlPr xmlns="http://schemas.microsoft.com/office/spreadsheetml/2009/9/main" objectType="CheckBox" fmlaLink="$AC$35" lockText="1"/>
</file>

<file path=xl/ctrlProps/ctrlProp13.xml><?xml version="1.0" encoding="utf-8"?>
<formControlPr xmlns="http://schemas.microsoft.com/office/spreadsheetml/2009/9/main" objectType="CheckBox" fmlaLink="$AI$8" lockText="1"/>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Radio" lockText="1"/>
</file>

<file path=xl/ctrlProps/ctrlProp14.xml><?xml version="1.0" encoding="utf-8"?>
<formControlPr xmlns="http://schemas.microsoft.com/office/spreadsheetml/2009/9/main" objectType="CheckBox" fmlaLink="$AH$6" lockText="1"/>
</file>

<file path=xl/ctrlProps/ctrlProp15.xml><?xml version="1.0" encoding="utf-8"?>
<formControlPr xmlns="http://schemas.microsoft.com/office/spreadsheetml/2009/9/main" objectType="CheckBox" fmlaLink="$AH$7" lockText="1"/>
</file>

<file path=xl/ctrlProps/ctrlProp16.xml><?xml version="1.0" encoding="utf-8"?>
<formControlPr xmlns="http://schemas.microsoft.com/office/spreadsheetml/2009/9/main" objectType="CheckBox" fmlaLink="$AH$8" lockText="1"/>
</file>

<file path=xl/ctrlProps/ctrlProp17.xml><?xml version="1.0" encoding="utf-8"?>
<formControlPr xmlns="http://schemas.microsoft.com/office/spreadsheetml/2009/9/main" objectType="CheckBox" fmlaLink="$AH$11" lockText="1"/>
</file>

<file path=xl/ctrlProps/ctrlProp18.xml><?xml version="1.0" encoding="utf-8"?>
<formControlPr xmlns="http://schemas.microsoft.com/office/spreadsheetml/2009/9/main" objectType="CheckBox" fmlaLink="$AH$12" lockText="1"/>
</file>

<file path=xl/ctrlProps/ctrlProp19.xml><?xml version="1.0" encoding="utf-8"?>
<formControlPr xmlns="http://schemas.microsoft.com/office/spreadsheetml/2009/9/main" objectType="CheckBox" fmlaLink="$AH$16"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H$26" lockText="1"/>
</file>

<file path=xl/ctrlProps/ctrlProp21.xml><?xml version="1.0" encoding="utf-8"?>
<formControlPr xmlns="http://schemas.microsoft.com/office/spreadsheetml/2009/9/main" objectType="CheckBox" fmlaLink="$AH$24" lockText="1"/>
</file>

<file path=xl/ctrlProps/ctrlProp22.xml><?xml version="1.0" encoding="utf-8"?>
<formControlPr xmlns="http://schemas.microsoft.com/office/spreadsheetml/2009/9/main" objectType="CheckBox" fmlaLink="$AH$21" lockText="1"/>
</file>

<file path=xl/ctrlProps/ctrlProp23.xml><?xml version="1.0" encoding="utf-8"?>
<formControlPr xmlns="http://schemas.microsoft.com/office/spreadsheetml/2009/9/main" objectType="CheckBox" fmlaLink="$AC$40" lockText="1"/>
</file>

<file path=xl/ctrlProps/ctrlProp24.xml><?xml version="1.0" encoding="utf-8"?>
<formControlPr xmlns="http://schemas.microsoft.com/office/spreadsheetml/2009/9/main" objectType="CheckBox" fmlaLink="$AC$41" lockText="1"/>
</file>

<file path=xl/ctrlProps/ctrlProp25.xml><?xml version="1.0" encoding="utf-8"?>
<formControlPr xmlns="http://schemas.microsoft.com/office/spreadsheetml/2009/9/main" objectType="CheckBox" fmlaLink="$AC$42" lockText="1"/>
</file>

<file path=xl/ctrlProps/ctrlProp26.xml><?xml version="1.0" encoding="utf-8"?>
<formControlPr xmlns="http://schemas.microsoft.com/office/spreadsheetml/2009/9/main" objectType="Radio" checked="Checked" firstButton="1" fmlaLink="$W$50"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firstButton="1" fmlaLink="$S$26" lockText="1"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Drop" dropLines="5" dropStyle="combo" dx="16" fmlaLink="$AD$57" fmlaRange="$Z$53:$Z$57" sel="5" val="0"/>
</file>

<file path=xl/ctrlProps/ctrlProp35.xml><?xml version="1.0" encoding="utf-8"?>
<formControlPr xmlns="http://schemas.microsoft.com/office/spreadsheetml/2009/9/main" objectType="Drop" dropLines="5" dropStyle="combo" dx="16" fmlaLink="$AD$58" fmlaRange="$Z$53:$Z$57" sel="5" val="0"/>
</file>

<file path=xl/ctrlProps/ctrlProp36.xml><?xml version="1.0" encoding="utf-8"?>
<formControlPr xmlns="http://schemas.microsoft.com/office/spreadsheetml/2009/9/main" objectType="Drop" dropLines="5" dropStyle="combo" dx="16" fmlaLink="$AD$59" fmlaRange="$Z$53:$Z$57" sel="4" val="0"/>
</file>

<file path=xl/ctrlProps/ctrlProp37.xml><?xml version="1.0" encoding="utf-8"?>
<formControlPr xmlns="http://schemas.microsoft.com/office/spreadsheetml/2009/9/main" objectType="Drop" dropLines="7" dropStyle="combo" dx="16" fmlaLink="$AD$53" fmlaRange="$AB$53:$AB$59" sel="6" val="0"/>
</file>

<file path=xl/ctrlProps/ctrlProp38.xml><?xml version="1.0" encoding="utf-8"?>
<formControlPr xmlns="http://schemas.microsoft.com/office/spreadsheetml/2009/9/main" objectType="Drop" dropStyle="combo" dx="16" fmlaLink="$AD$55" fmlaRange="$AA$53:$AA$60" sel="1" val="0"/>
</file>

<file path=xl/ctrlProps/ctrlProp39.xml><?xml version="1.0" encoding="utf-8"?>
<formControlPr xmlns="http://schemas.microsoft.com/office/spreadsheetml/2009/9/main" objectType="Drop" dropLines="7" dropStyle="combo" dx="16" fmlaLink="$AE$53" fmlaRange="$AB$59:$AB$65" sel="2" val="0"/>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Drop" dropLines="5" dropStyle="combo" dx="16" fmlaLink="$AE$54" fmlaRange="$AB$59:$AB$63" sel="2" val="0"/>
</file>

<file path=xl/ctrlProps/ctrlProp41.xml><?xml version="1.0" encoding="utf-8"?>
<formControlPr xmlns="http://schemas.microsoft.com/office/spreadsheetml/2009/9/main" objectType="Drop" dropLines="5" dropStyle="combo" dx="16" fmlaLink="$AD$54" fmlaRange="$AB$55:$AB$59" sel="4" val="0"/>
</file>

<file path=xl/ctrlProps/ctrlProp42.xml><?xml version="1.0" encoding="utf-8"?>
<formControlPr xmlns="http://schemas.microsoft.com/office/spreadsheetml/2009/9/main" objectType="Drop" dropStyle="combo" dx="16" fmlaLink="$AE$55" fmlaRange="$AA$53:$AA$60" sel="3" val="0"/>
</file>

<file path=xl/ctrlProps/ctrlProp43.xml><?xml version="1.0" encoding="utf-8"?>
<formControlPr xmlns="http://schemas.microsoft.com/office/spreadsheetml/2009/9/main" objectType="CheckBox" fmlaLink="$AF$40" lockText="1"/>
</file>

<file path=xl/ctrlProps/ctrlProp44.xml><?xml version="1.0" encoding="utf-8"?>
<formControlPr xmlns="http://schemas.microsoft.com/office/spreadsheetml/2009/9/main" objectType="CheckBox" fmlaLink="$AF$41" lockText="1"/>
</file>

<file path=xl/ctrlProps/ctrlProp45.xml><?xml version="1.0" encoding="utf-8"?>
<formControlPr xmlns="http://schemas.microsoft.com/office/spreadsheetml/2009/9/main" objectType="CheckBox" fmlaLink="$AF$42"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fmlaLink="$AH$30"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fmlaLink="$AD$40" lockText="1"/>
</file>

<file path=xl/ctrlProps/ctrlProp54.xml><?xml version="1.0" encoding="utf-8"?>
<formControlPr xmlns="http://schemas.microsoft.com/office/spreadsheetml/2009/9/main" objectType="CheckBox" fmlaLink="$AD$41" lockText="1"/>
</file>

<file path=xl/ctrlProps/ctrlProp55.xml><?xml version="1.0" encoding="utf-8"?>
<formControlPr xmlns="http://schemas.microsoft.com/office/spreadsheetml/2009/9/main" objectType="CheckBox" fmlaLink="$AD$42" lockText="1"/>
</file>

<file path=xl/ctrlProps/ctrlProp56.xml><?xml version="1.0" encoding="utf-8"?>
<formControlPr xmlns="http://schemas.microsoft.com/office/spreadsheetml/2009/9/main" objectType="CheckBox" fmlaLink="$AH$17" lockText="1"/>
</file>

<file path=xl/ctrlProps/ctrlProp57.xml><?xml version="1.0" encoding="utf-8"?>
<formControlPr xmlns="http://schemas.microsoft.com/office/spreadsheetml/2009/9/main" objectType="CheckBox" fmlaLink="$AH$25" lockText="1"/>
</file>

<file path=xl/ctrlProps/ctrlProp58.xml><?xml version="1.0" encoding="utf-8"?>
<formControlPr xmlns="http://schemas.microsoft.com/office/spreadsheetml/2009/9/main" objectType="CheckBox" fmlaLink="$AH$33" lockText="1"/>
</file>

<file path=xl/ctrlProps/ctrlProp59.xml><?xml version="1.0" encoding="utf-8"?>
<formControlPr xmlns="http://schemas.microsoft.com/office/spreadsheetml/2009/9/main" objectType="CheckBox" fmlaLink="$AH$18" lockText="1"/>
</file>

<file path=xl/ctrlProps/ctrlProp6.xml><?xml version="1.0" encoding="utf-8"?>
<formControlPr xmlns="http://schemas.microsoft.com/office/spreadsheetml/2009/9/main" objectType="Radio" firstButton="1" fmlaLink="$S$29" lockText="1" noThreeD="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CheckBox" fmlaLink="$AH$27" lockText="1"/>
</file>

<file path=xl/ctrlProps/ctrlProp62.xml><?xml version="1.0" encoding="utf-8"?>
<formControlPr xmlns="http://schemas.microsoft.com/office/spreadsheetml/2009/9/main" objectType="CheckBox" fmlaLink="$AH$12" lockText="1"/>
</file>

<file path=xl/ctrlProps/ctrlProp63.xml><?xml version="1.0" encoding="utf-8"?>
<formControlPr xmlns="http://schemas.microsoft.com/office/spreadsheetml/2009/9/main" objectType="CheckBox" fmlaLink="$AH$12" lockText="1"/>
</file>

<file path=xl/ctrlProps/ctrlProp64.xml><?xml version="1.0" encoding="utf-8"?>
<formControlPr xmlns="http://schemas.microsoft.com/office/spreadsheetml/2009/9/main" objectType="CheckBox" fmlaLink="$AH$13"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CheckBox" fmlaLink="$AB$5" lockText="1"/>
</file>

<file path=xl/ctrlProps/ctrlProp67.xml><?xml version="1.0" encoding="utf-8"?>
<formControlPr xmlns="http://schemas.microsoft.com/office/spreadsheetml/2009/9/main" objectType="CheckBox" fmlaLink="$AB$6" lockText="1"/>
</file>

<file path=xl/ctrlProps/ctrlProp68.xml><?xml version="1.0" encoding="utf-8"?>
<formControlPr xmlns="http://schemas.microsoft.com/office/spreadsheetml/2009/9/main" objectType="CheckBox" fmlaLink="$AB$7" lockText="1"/>
</file>

<file path=xl/ctrlProps/ctrlProp69.xml><?xml version="1.0" encoding="utf-8"?>
<formControlPr xmlns="http://schemas.microsoft.com/office/spreadsheetml/2009/9/main" objectType="Radio" checked="Checked" firstButton="1" fmlaLink="$V$15" lockText="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Drop" dropLines="5" dropStyle="combo" dx="16" fmlaLink="$AC$22" fmlaRange="$Y$18:$Y$22" sel="5" val="0"/>
</file>

<file path=xl/ctrlProps/ctrlProp78.xml><?xml version="1.0" encoding="utf-8"?>
<formControlPr xmlns="http://schemas.microsoft.com/office/spreadsheetml/2009/9/main" objectType="Drop" dropLines="5" dropStyle="combo" dx="16" fmlaLink="$AC$23" fmlaRange="$Y$18:$Y$22" sel="5" val="0"/>
</file>

<file path=xl/ctrlProps/ctrlProp79.xml><?xml version="1.0" encoding="utf-8"?>
<formControlPr xmlns="http://schemas.microsoft.com/office/spreadsheetml/2009/9/main" objectType="Drop" dropLines="5" dropStyle="combo" dx="16" fmlaLink="$AC$24" fmlaRange="$Y$18:$Y$22" sel="4" val="0"/>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Drop" dropLines="7" dropStyle="combo" dx="16" fmlaLink="$AC$18" fmlaRange="$AA$18:$AA$24" sel="6" val="0"/>
</file>

<file path=xl/ctrlProps/ctrlProp81.xml><?xml version="1.0" encoding="utf-8"?>
<formControlPr xmlns="http://schemas.microsoft.com/office/spreadsheetml/2009/9/main" objectType="Drop" dropStyle="combo" dx="16" fmlaLink="$AC$20" fmlaRange="$Z$18:$Z$25" sel="1" val="0"/>
</file>

<file path=xl/ctrlProps/ctrlProp82.xml><?xml version="1.0" encoding="utf-8"?>
<formControlPr xmlns="http://schemas.microsoft.com/office/spreadsheetml/2009/9/main" objectType="Drop" dropLines="7" dropStyle="combo" dx="16" fmlaLink="$AD$18" fmlaRange="$AA$24:$AA$30" sel="2" val="0"/>
</file>

<file path=xl/ctrlProps/ctrlProp83.xml><?xml version="1.0" encoding="utf-8"?>
<formControlPr xmlns="http://schemas.microsoft.com/office/spreadsheetml/2009/9/main" objectType="Drop" dropLines="5" dropStyle="combo" dx="16" fmlaLink="$AD$19" fmlaRange="$AA$24:$AA$28" sel="2" val="0"/>
</file>

<file path=xl/ctrlProps/ctrlProp84.xml><?xml version="1.0" encoding="utf-8"?>
<formControlPr xmlns="http://schemas.microsoft.com/office/spreadsheetml/2009/9/main" objectType="Drop" dropLines="5" dropStyle="combo" dx="16" fmlaLink="$AC$19" fmlaRange="$AA$20:$AA$24" sel="4" val="0"/>
</file>

<file path=xl/ctrlProps/ctrlProp85.xml><?xml version="1.0" encoding="utf-8"?>
<formControlPr xmlns="http://schemas.microsoft.com/office/spreadsheetml/2009/9/main" objectType="Drop" dropStyle="combo" dx="16" fmlaLink="$AD$20" fmlaRange="$Z$18:$Z$25" sel="3" val="0"/>
</file>

<file path=xl/ctrlProps/ctrlProp86.xml><?xml version="1.0" encoding="utf-8"?>
<formControlPr xmlns="http://schemas.microsoft.com/office/spreadsheetml/2009/9/main" objectType="CheckBox" fmlaLink="$AE$5" lockText="1"/>
</file>

<file path=xl/ctrlProps/ctrlProp87.xml><?xml version="1.0" encoding="utf-8"?>
<formControlPr xmlns="http://schemas.microsoft.com/office/spreadsheetml/2009/9/main" objectType="CheckBox" fmlaLink="$AE$6" lockText="1"/>
</file>

<file path=xl/ctrlProps/ctrlProp88.xml><?xml version="1.0" encoding="utf-8"?>
<formControlPr xmlns="http://schemas.microsoft.com/office/spreadsheetml/2009/9/main" objectType="CheckBox" fmlaLink="$AE$7" lockText="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CheckBox" fmlaLink="$AB$33" lockText="1"/>
</file>

<file path=xl/ctrlProps/ctrlProp95.xml><?xml version="1.0" encoding="utf-8"?>
<formControlPr xmlns="http://schemas.microsoft.com/office/spreadsheetml/2009/9/main" objectType="CheckBox" fmlaLink="$AB$34" lockText="1"/>
</file>

<file path=xl/ctrlProps/ctrlProp96.xml><?xml version="1.0" encoding="utf-8"?>
<formControlPr xmlns="http://schemas.microsoft.com/office/spreadsheetml/2009/9/main" objectType="CheckBox" fmlaLink="$AB$35" lockText="1"/>
</file>

<file path=xl/ctrlProps/ctrlProp97.xml><?xml version="1.0" encoding="utf-8"?>
<formControlPr xmlns="http://schemas.microsoft.com/office/spreadsheetml/2009/9/main" objectType="Radio" checked="Checked" firstButton="1" fmlaLink="$V$43"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15</xdr:row>
          <xdr:rowOff>47625</xdr:rowOff>
        </xdr:from>
        <xdr:to>
          <xdr:col>1</xdr:col>
          <xdr:colOff>142875</xdr:colOff>
          <xdr:row>15</xdr:row>
          <xdr:rowOff>304800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14</xdr:row>
          <xdr:rowOff>47625</xdr:rowOff>
        </xdr:from>
        <xdr:to>
          <xdr:col>1</xdr:col>
          <xdr:colOff>142875</xdr:colOff>
          <xdr:row>14</xdr:row>
          <xdr:rowOff>304800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25</xdr:row>
          <xdr:rowOff>76200</xdr:rowOff>
        </xdr:from>
        <xdr:to>
          <xdr:col>5</xdr:col>
          <xdr:colOff>742950</xdr:colOff>
          <xdr:row>26</xdr:row>
          <xdr:rowOff>28575</xdr:rowOff>
        </xdr:to>
        <xdr:sp macro="" textlink="">
          <xdr:nvSpPr>
            <xdr:cNvPr id="30728" name="Option Button 8" hidden="1">
              <a:extLst>
                <a:ext uri="{63B3BB69-23CF-44E3-9099-C40C66FF867C}">
                  <a14:compatExt spid="_x0000_s30728"/>
                </a:ext>
                <a:ext uri="{FF2B5EF4-FFF2-40B4-BE49-F238E27FC236}">
                  <a16:creationId xmlns:a16="http://schemas.microsoft.com/office/drawing/2014/main" id="{00000000-0008-0000-00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76200</xdr:rowOff>
        </xdr:from>
        <xdr:to>
          <xdr:col>7</xdr:col>
          <xdr:colOff>171450</xdr:colOff>
          <xdr:row>26</xdr:row>
          <xdr:rowOff>28575</xdr:rowOff>
        </xdr:to>
        <xdr:sp macro="" textlink="">
          <xdr:nvSpPr>
            <xdr:cNvPr id="30729" name="Option Button 9" hidden="1">
              <a:extLst>
                <a:ext uri="{63B3BB69-23CF-44E3-9099-C40C66FF867C}">
                  <a14:compatExt spid="_x0000_s30729"/>
                </a:ext>
                <a:ext uri="{FF2B5EF4-FFF2-40B4-BE49-F238E27FC236}">
                  <a16:creationId xmlns:a16="http://schemas.microsoft.com/office/drawing/2014/main" id="{00000000-0008-0000-00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95250</xdr:rowOff>
        </xdr:from>
        <xdr:to>
          <xdr:col>8</xdr:col>
          <xdr:colOff>85725</xdr:colOff>
          <xdr:row>26</xdr:row>
          <xdr:rowOff>57150</xdr:rowOff>
        </xdr:to>
        <xdr:sp macro="" textlink="">
          <xdr:nvSpPr>
            <xdr:cNvPr id="30730" name="Group Box 10" hidden="1">
              <a:extLst>
                <a:ext uri="{63B3BB69-23CF-44E3-9099-C40C66FF867C}">
                  <a14:compatExt spid="_x0000_s30730"/>
                </a:ext>
                <a:ext uri="{FF2B5EF4-FFF2-40B4-BE49-F238E27FC236}">
                  <a16:creationId xmlns:a16="http://schemas.microsoft.com/office/drawing/2014/main" id="{00000000-0008-0000-0000-00000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28</xdr:row>
          <xdr:rowOff>57150</xdr:rowOff>
        </xdr:from>
        <xdr:to>
          <xdr:col>3</xdr:col>
          <xdr:colOff>28575</xdr:colOff>
          <xdr:row>29</xdr:row>
          <xdr:rowOff>38100</xdr:rowOff>
        </xdr:to>
        <xdr:sp macro="" textlink="">
          <xdr:nvSpPr>
            <xdr:cNvPr id="30731" name="Option Button 11" hidden="1">
              <a:extLst>
                <a:ext uri="{63B3BB69-23CF-44E3-9099-C40C66FF867C}">
                  <a14:compatExt spid="_x0000_s30731"/>
                </a:ext>
                <a:ext uri="{FF2B5EF4-FFF2-40B4-BE49-F238E27FC236}">
                  <a16:creationId xmlns:a16="http://schemas.microsoft.com/office/drawing/2014/main" id="{00000000-0008-0000-00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28</xdr:row>
          <xdr:rowOff>323850</xdr:rowOff>
        </xdr:from>
        <xdr:to>
          <xdr:col>2</xdr:col>
          <xdr:colOff>171450</xdr:colOff>
          <xdr:row>29</xdr:row>
          <xdr:rowOff>323850</xdr:rowOff>
        </xdr:to>
        <xdr:sp macro="" textlink="">
          <xdr:nvSpPr>
            <xdr:cNvPr id="30732" name="Option Button 12" hidden="1">
              <a:extLst>
                <a:ext uri="{63B3BB69-23CF-44E3-9099-C40C66FF867C}">
                  <a14:compatExt spid="_x0000_s30732"/>
                </a:ext>
                <a:ext uri="{FF2B5EF4-FFF2-40B4-BE49-F238E27FC236}">
                  <a16:creationId xmlns:a16="http://schemas.microsoft.com/office/drawing/2014/main" id="{00000000-0008-0000-00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28</xdr:row>
          <xdr:rowOff>19050</xdr:rowOff>
        </xdr:from>
        <xdr:to>
          <xdr:col>3</xdr:col>
          <xdr:colOff>152400</xdr:colOff>
          <xdr:row>30</xdr:row>
          <xdr:rowOff>38100</xdr:rowOff>
        </xdr:to>
        <xdr:sp macro="" textlink="">
          <xdr:nvSpPr>
            <xdr:cNvPr id="30733" name="Group Box 13" hidden="1">
              <a:extLst>
                <a:ext uri="{63B3BB69-23CF-44E3-9099-C40C66FF867C}">
                  <a14:compatExt spid="_x0000_s30733"/>
                </a:ext>
                <a:ext uri="{FF2B5EF4-FFF2-40B4-BE49-F238E27FC236}">
                  <a16:creationId xmlns:a16="http://schemas.microsoft.com/office/drawing/2014/main" id="{00000000-0008-0000-0000-00000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28</xdr:row>
          <xdr:rowOff>57150</xdr:rowOff>
        </xdr:from>
        <xdr:to>
          <xdr:col>2</xdr:col>
          <xdr:colOff>114300</xdr:colOff>
          <xdr:row>29</xdr:row>
          <xdr:rowOff>57150</xdr:rowOff>
        </xdr:to>
        <xdr:sp macro="" textlink="">
          <xdr:nvSpPr>
            <xdr:cNvPr id="30734" name="Option Button 14" hidden="1">
              <a:extLst>
                <a:ext uri="{63B3BB69-23CF-44E3-9099-C40C66FF867C}">
                  <a14:compatExt spid="_x0000_s30734"/>
                </a:ext>
                <a:ext uri="{FF2B5EF4-FFF2-40B4-BE49-F238E27FC236}">
                  <a16:creationId xmlns:a16="http://schemas.microsoft.com/office/drawing/2014/main" id="{00000000-0008-0000-00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904875</xdr:colOff>
          <xdr:row>45</xdr:row>
          <xdr:rowOff>190500</xdr:rowOff>
        </xdr:from>
        <xdr:to>
          <xdr:col>12</xdr:col>
          <xdr:colOff>819150</xdr:colOff>
          <xdr:row>49</xdr:row>
          <xdr:rowOff>114300</xdr:rowOff>
        </xdr:to>
        <xdr:sp macro="" textlink="">
          <xdr:nvSpPr>
            <xdr:cNvPr id="36865" name="Group Box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xdr:row>
          <xdr:rowOff>38100</xdr:rowOff>
        </xdr:from>
        <xdr:to>
          <xdr:col>2</xdr:col>
          <xdr:colOff>161925</xdr:colOff>
          <xdr:row>5</xdr:row>
          <xdr:rowOff>219075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xdr:row>
          <xdr:rowOff>38100</xdr:rowOff>
        </xdr:from>
        <xdr:to>
          <xdr:col>2</xdr:col>
          <xdr:colOff>152400</xdr:colOff>
          <xdr:row>6</xdr:row>
          <xdr:rowOff>209550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xdr:row>
          <xdr:rowOff>28575</xdr:rowOff>
        </xdr:from>
        <xdr:to>
          <xdr:col>2</xdr:col>
          <xdr:colOff>152400</xdr:colOff>
          <xdr:row>7</xdr:row>
          <xdr:rowOff>219075</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xdr:row>
          <xdr:rowOff>28575</xdr:rowOff>
        </xdr:from>
        <xdr:to>
          <xdr:col>8</xdr:col>
          <xdr:colOff>171450</xdr:colOff>
          <xdr:row>5</xdr:row>
          <xdr:rowOff>219075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1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6</xdr:row>
          <xdr:rowOff>28575</xdr:rowOff>
        </xdr:from>
        <xdr:to>
          <xdr:col>8</xdr:col>
          <xdr:colOff>171450</xdr:colOff>
          <xdr:row>6</xdr:row>
          <xdr:rowOff>219075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1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xdr:row>
          <xdr:rowOff>38100</xdr:rowOff>
        </xdr:from>
        <xdr:to>
          <xdr:col>8</xdr:col>
          <xdr:colOff>171450</xdr:colOff>
          <xdr:row>7</xdr:row>
          <xdr:rowOff>219075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1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28575</xdr:rowOff>
        </xdr:from>
        <xdr:to>
          <xdr:col>8</xdr:col>
          <xdr:colOff>152400</xdr:colOff>
          <xdr:row>11</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1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xdr:row>
          <xdr:rowOff>47625</xdr:rowOff>
        </xdr:from>
        <xdr:to>
          <xdr:col>8</xdr:col>
          <xdr:colOff>152400</xdr:colOff>
          <xdr:row>12</xdr:row>
          <xdr:rowOff>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1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xdr:row>
          <xdr:rowOff>38100</xdr:rowOff>
        </xdr:from>
        <xdr:to>
          <xdr:col>8</xdr:col>
          <xdr:colOff>171450</xdr:colOff>
          <xdr:row>16</xdr:row>
          <xdr:rowOff>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1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25</xdr:row>
          <xdr:rowOff>38100</xdr:rowOff>
        </xdr:from>
        <xdr:to>
          <xdr:col>8</xdr:col>
          <xdr:colOff>152400</xdr:colOff>
          <xdr:row>26</xdr:row>
          <xdr:rowOff>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1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23</xdr:row>
          <xdr:rowOff>38100</xdr:rowOff>
        </xdr:from>
        <xdr:to>
          <xdr:col>8</xdr:col>
          <xdr:colOff>152400</xdr:colOff>
          <xdr:row>24</xdr:row>
          <xdr:rowOff>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1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20</xdr:row>
          <xdr:rowOff>47625</xdr:rowOff>
        </xdr:from>
        <xdr:to>
          <xdr:col>8</xdr:col>
          <xdr:colOff>152400</xdr:colOff>
          <xdr:row>21</xdr:row>
          <xdr:rowOff>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1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46</xdr:row>
          <xdr:rowOff>38100</xdr:rowOff>
        </xdr:from>
        <xdr:to>
          <xdr:col>8</xdr:col>
          <xdr:colOff>114300</xdr:colOff>
          <xdr:row>47</xdr:row>
          <xdr:rowOff>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1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47</xdr:row>
          <xdr:rowOff>28575</xdr:rowOff>
        </xdr:from>
        <xdr:to>
          <xdr:col>8</xdr:col>
          <xdr:colOff>114300</xdr:colOff>
          <xdr:row>48</xdr:row>
          <xdr:rowOff>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1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48</xdr:row>
          <xdr:rowOff>19050</xdr:rowOff>
        </xdr:from>
        <xdr:to>
          <xdr:col>8</xdr:col>
          <xdr:colOff>123825</xdr:colOff>
          <xdr:row>48</xdr:row>
          <xdr:rowOff>219075</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1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40</xdr:row>
          <xdr:rowOff>38100</xdr:rowOff>
        </xdr:from>
        <xdr:to>
          <xdr:col>8</xdr:col>
          <xdr:colOff>190500</xdr:colOff>
          <xdr:row>41</xdr:row>
          <xdr:rowOff>0</xdr:rowOff>
        </xdr:to>
        <xdr:sp macro="" textlink="">
          <xdr:nvSpPr>
            <xdr:cNvPr id="36883" name="Option Button 19" hidden="1">
              <a:extLst>
                <a:ext uri="{63B3BB69-23CF-44E3-9099-C40C66FF867C}">
                  <a14:compatExt spid="_x0000_s36883"/>
                </a:ext>
                <a:ext uri="{FF2B5EF4-FFF2-40B4-BE49-F238E27FC236}">
                  <a16:creationId xmlns:a16="http://schemas.microsoft.com/office/drawing/2014/main" id="{00000000-0008-0000-01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40</xdr:row>
          <xdr:rowOff>38100</xdr:rowOff>
        </xdr:from>
        <xdr:to>
          <xdr:col>11</xdr:col>
          <xdr:colOff>180975</xdr:colOff>
          <xdr:row>41</xdr:row>
          <xdr:rowOff>0</xdr:rowOff>
        </xdr:to>
        <xdr:sp macro="" textlink="">
          <xdr:nvSpPr>
            <xdr:cNvPr id="36884" name="Option Button 20" hidden="1">
              <a:extLst>
                <a:ext uri="{63B3BB69-23CF-44E3-9099-C40C66FF867C}">
                  <a14:compatExt spid="_x0000_s36884"/>
                </a:ext>
                <a:ext uri="{FF2B5EF4-FFF2-40B4-BE49-F238E27FC236}">
                  <a16:creationId xmlns:a16="http://schemas.microsoft.com/office/drawing/2014/main" id="{00000000-0008-0000-01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xdr:row>
          <xdr:rowOff>38100</xdr:rowOff>
        </xdr:from>
        <xdr:to>
          <xdr:col>14</xdr:col>
          <xdr:colOff>200025</xdr:colOff>
          <xdr:row>41</xdr:row>
          <xdr:rowOff>0</xdr:rowOff>
        </xdr:to>
        <xdr:sp macro="" textlink="">
          <xdr:nvSpPr>
            <xdr:cNvPr id="36885" name="Option Button 21" hidden="1">
              <a:extLst>
                <a:ext uri="{63B3BB69-23CF-44E3-9099-C40C66FF867C}">
                  <a14:compatExt spid="_x0000_s36885"/>
                </a:ext>
                <a:ext uri="{FF2B5EF4-FFF2-40B4-BE49-F238E27FC236}">
                  <a16:creationId xmlns:a16="http://schemas.microsoft.com/office/drawing/2014/main" id="{00000000-0008-0000-01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41</xdr:row>
          <xdr:rowOff>38100</xdr:rowOff>
        </xdr:from>
        <xdr:to>
          <xdr:col>8</xdr:col>
          <xdr:colOff>171450</xdr:colOff>
          <xdr:row>42</xdr:row>
          <xdr:rowOff>0</xdr:rowOff>
        </xdr:to>
        <xdr:sp macro="" textlink="">
          <xdr:nvSpPr>
            <xdr:cNvPr id="36886" name="Option Button 22" hidden="1">
              <a:extLst>
                <a:ext uri="{63B3BB69-23CF-44E3-9099-C40C66FF867C}">
                  <a14:compatExt spid="_x0000_s36886"/>
                </a:ext>
                <a:ext uri="{FF2B5EF4-FFF2-40B4-BE49-F238E27FC236}">
                  <a16:creationId xmlns:a16="http://schemas.microsoft.com/office/drawing/2014/main" id="{00000000-0008-0000-01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41</xdr:row>
          <xdr:rowOff>38100</xdr:rowOff>
        </xdr:from>
        <xdr:to>
          <xdr:col>11</xdr:col>
          <xdr:colOff>161925</xdr:colOff>
          <xdr:row>42</xdr:row>
          <xdr:rowOff>0</xdr:rowOff>
        </xdr:to>
        <xdr:sp macro="" textlink="">
          <xdr:nvSpPr>
            <xdr:cNvPr id="36887" name="Option Button 23" hidden="1">
              <a:extLst>
                <a:ext uri="{63B3BB69-23CF-44E3-9099-C40C66FF867C}">
                  <a14:compatExt spid="_x0000_s36887"/>
                </a:ext>
                <a:ext uri="{FF2B5EF4-FFF2-40B4-BE49-F238E27FC236}">
                  <a16:creationId xmlns:a16="http://schemas.microsoft.com/office/drawing/2014/main" id="{00000000-0008-0000-01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28575</xdr:rowOff>
        </xdr:from>
        <xdr:to>
          <xdr:col>14</xdr:col>
          <xdr:colOff>200025</xdr:colOff>
          <xdr:row>42</xdr:row>
          <xdr:rowOff>9525</xdr:rowOff>
        </xdr:to>
        <xdr:sp macro="" textlink="">
          <xdr:nvSpPr>
            <xdr:cNvPr id="36888" name="Option Button 24" hidden="1">
              <a:extLst>
                <a:ext uri="{63B3BB69-23CF-44E3-9099-C40C66FF867C}">
                  <a14:compatExt spid="_x0000_s36888"/>
                </a:ext>
                <a:ext uri="{FF2B5EF4-FFF2-40B4-BE49-F238E27FC236}">
                  <a16:creationId xmlns:a16="http://schemas.microsoft.com/office/drawing/2014/main" id="{00000000-0008-0000-01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42</xdr:row>
          <xdr:rowOff>28575</xdr:rowOff>
        </xdr:from>
        <xdr:to>
          <xdr:col>8</xdr:col>
          <xdr:colOff>171450</xdr:colOff>
          <xdr:row>43</xdr:row>
          <xdr:rowOff>9525</xdr:rowOff>
        </xdr:to>
        <xdr:sp macro="" textlink="">
          <xdr:nvSpPr>
            <xdr:cNvPr id="36889" name="Option Button 25" hidden="1">
              <a:extLst>
                <a:ext uri="{63B3BB69-23CF-44E3-9099-C40C66FF867C}">
                  <a14:compatExt spid="_x0000_s36889"/>
                </a:ext>
                <a:ext uri="{FF2B5EF4-FFF2-40B4-BE49-F238E27FC236}">
                  <a16:creationId xmlns:a16="http://schemas.microsoft.com/office/drawing/2014/main" id="{00000000-0008-0000-01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42</xdr:row>
          <xdr:rowOff>38100</xdr:rowOff>
        </xdr:from>
        <xdr:to>
          <xdr:col>11</xdr:col>
          <xdr:colOff>180975</xdr:colOff>
          <xdr:row>43</xdr:row>
          <xdr:rowOff>0</xdr:rowOff>
        </xdr:to>
        <xdr:sp macro="" textlink="">
          <xdr:nvSpPr>
            <xdr:cNvPr id="36891" name="Option Button 27" hidden="1">
              <a:extLst>
                <a:ext uri="{63B3BB69-23CF-44E3-9099-C40C66FF867C}">
                  <a14:compatExt spid="_x0000_s36891"/>
                </a:ext>
                <a:ext uri="{FF2B5EF4-FFF2-40B4-BE49-F238E27FC236}">
                  <a16:creationId xmlns:a16="http://schemas.microsoft.com/office/drawing/2014/main" id="{00000000-0008-0000-01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56</xdr:row>
          <xdr:rowOff>28575</xdr:rowOff>
        </xdr:from>
        <xdr:to>
          <xdr:col>12</xdr:col>
          <xdr:colOff>733425</xdr:colOff>
          <xdr:row>56</xdr:row>
          <xdr:rowOff>200025</xdr:rowOff>
        </xdr:to>
        <xdr:sp macro="" textlink="">
          <xdr:nvSpPr>
            <xdr:cNvPr id="36892" name="Drop Down 28" hidden="1">
              <a:extLst>
                <a:ext uri="{63B3BB69-23CF-44E3-9099-C40C66FF867C}">
                  <a14:compatExt spid="_x0000_s36892"/>
                </a:ext>
                <a:ext uri="{FF2B5EF4-FFF2-40B4-BE49-F238E27FC236}">
                  <a16:creationId xmlns:a16="http://schemas.microsoft.com/office/drawing/2014/main" id="{00000000-0008-0000-0100-00001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57</xdr:row>
          <xdr:rowOff>28575</xdr:rowOff>
        </xdr:from>
        <xdr:to>
          <xdr:col>12</xdr:col>
          <xdr:colOff>733425</xdr:colOff>
          <xdr:row>57</xdr:row>
          <xdr:rowOff>200025</xdr:rowOff>
        </xdr:to>
        <xdr:sp macro="" textlink="">
          <xdr:nvSpPr>
            <xdr:cNvPr id="36893" name="Drop Down 29" hidden="1">
              <a:extLst>
                <a:ext uri="{63B3BB69-23CF-44E3-9099-C40C66FF867C}">
                  <a14:compatExt spid="_x0000_s36893"/>
                </a:ext>
                <a:ext uri="{FF2B5EF4-FFF2-40B4-BE49-F238E27FC236}">
                  <a16:creationId xmlns:a16="http://schemas.microsoft.com/office/drawing/2014/main" id="{00000000-0008-0000-0100-00001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58</xdr:row>
          <xdr:rowOff>28575</xdr:rowOff>
        </xdr:from>
        <xdr:to>
          <xdr:col>12</xdr:col>
          <xdr:colOff>733425</xdr:colOff>
          <xdr:row>58</xdr:row>
          <xdr:rowOff>200025</xdr:rowOff>
        </xdr:to>
        <xdr:sp macro="" textlink="">
          <xdr:nvSpPr>
            <xdr:cNvPr id="36894" name="Drop Down 30" hidden="1">
              <a:extLst>
                <a:ext uri="{63B3BB69-23CF-44E3-9099-C40C66FF867C}">
                  <a14:compatExt spid="_x0000_s36894"/>
                </a:ext>
                <a:ext uri="{FF2B5EF4-FFF2-40B4-BE49-F238E27FC236}">
                  <a16:creationId xmlns:a16="http://schemas.microsoft.com/office/drawing/2014/main" id="{00000000-0008-0000-0100-00001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51</xdr:row>
          <xdr:rowOff>28575</xdr:rowOff>
        </xdr:from>
        <xdr:to>
          <xdr:col>12</xdr:col>
          <xdr:colOff>733425</xdr:colOff>
          <xdr:row>51</xdr:row>
          <xdr:rowOff>200025</xdr:rowOff>
        </xdr:to>
        <xdr:sp macro="" textlink="">
          <xdr:nvSpPr>
            <xdr:cNvPr id="36895" name="Drop Down 31" hidden="1">
              <a:extLst>
                <a:ext uri="{63B3BB69-23CF-44E3-9099-C40C66FF867C}">
                  <a14:compatExt spid="_x0000_s36895"/>
                </a:ext>
                <a:ext uri="{FF2B5EF4-FFF2-40B4-BE49-F238E27FC236}">
                  <a16:creationId xmlns:a16="http://schemas.microsoft.com/office/drawing/2014/main" id="{00000000-0008-0000-0100-00001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53</xdr:row>
          <xdr:rowOff>28575</xdr:rowOff>
        </xdr:from>
        <xdr:to>
          <xdr:col>12</xdr:col>
          <xdr:colOff>733425</xdr:colOff>
          <xdr:row>53</xdr:row>
          <xdr:rowOff>200025</xdr:rowOff>
        </xdr:to>
        <xdr:sp macro="" textlink="">
          <xdr:nvSpPr>
            <xdr:cNvPr id="36896" name="Drop Down 32" hidden="1">
              <a:extLst>
                <a:ext uri="{63B3BB69-23CF-44E3-9099-C40C66FF867C}">
                  <a14:compatExt spid="_x0000_s36896"/>
                </a:ext>
                <a:ext uri="{FF2B5EF4-FFF2-40B4-BE49-F238E27FC236}">
                  <a16:creationId xmlns:a16="http://schemas.microsoft.com/office/drawing/2014/main" id="{00000000-0008-0000-0100-00002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51</xdr:row>
          <xdr:rowOff>28575</xdr:rowOff>
        </xdr:from>
        <xdr:to>
          <xdr:col>15</xdr:col>
          <xdr:colOff>723900</xdr:colOff>
          <xdr:row>51</xdr:row>
          <xdr:rowOff>200025</xdr:rowOff>
        </xdr:to>
        <xdr:sp macro="" textlink="">
          <xdr:nvSpPr>
            <xdr:cNvPr id="36897" name="Drop Down 33" hidden="1">
              <a:extLst>
                <a:ext uri="{63B3BB69-23CF-44E3-9099-C40C66FF867C}">
                  <a14:compatExt spid="_x0000_s36897"/>
                </a:ext>
                <a:ext uri="{FF2B5EF4-FFF2-40B4-BE49-F238E27FC236}">
                  <a16:creationId xmlns:a16="http://schemas.microsoft.com/office/drawing/2014/main" id="{00000000-0008-0000-0100-00002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52</xdr:row>
          <xdr:rowOff>28575</xdr:rowOff>
        </xdr:from>
        <xdr:to>
          <xdr:col>15</xdr:col>
          <xdr:colOff>723900</xdr:colOff>
          <xdr:row>52</xdr:row>
          <xdr:rowOff>200025</xdr:rowOff>
        </xdr:to>
        <xdr:sp macro="" textlink="">
          <xdr:nvSpPr>
            <xdr:cNvPr id="36898" name="Drop Down 34" hidden="1">
              <a:extLst>
                <a:ext uri="{63B3BB69-23CF-44E3-9099-C40C66FF867C}">
                  <a14:compatExt spid="_x0000_s36898"/>
                </a:ext>
                <a:ext uri="{FF2B5EF4-FFF2-40B4-BE49-F238E27FC236}">
                  <a16:creationId xmlns:a16="http://schemas.microsoft.com/office/drawing/2014/main" id="{00000000-0008-0000-0100-00002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52</xdr:row>
          <xdr:rowOff>28575</xdr:rowOff>
        </xdr:from>
        <xdr:to>
          <xdr:col>12</xdr:col>
          <xdr:colOff>733425</xdr:colOff>
          <xdr:row>52</xdr:row>
          <xdr:rowOff>200025</xdr:rowOff>
        </xdr:to>
        <xdr:sp macro="" textlink="">
          <xdr:nvSpPr>
            <xdr:cNvPr id="36899" name="Drop Down 35" hidden="1">
              <a:extLst>
                <a:ext uri="{63B3BB69-23CF-44E3-9099-C40C66FF867C}">
                  <a14:compatExt spid="_x0000_s36899"/>
                </a:ext>
                <a:ext uri="{FF2B5EF4-FFF2-40B4-BE49-F238E27FC236}">
                  <a16:creationId xmlns:a16="http://schemas.microsoft.com/office/drawing/2014/main" id="{00000000-0008-0000-0100-00002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53</xdr:row>
          <xdr:rowOff>38100</xdr:rowOff>
        </xdr:from>
        <xdr:to>
          <xdr:col>15</xdr:col>
          <xdr:colOff>723900</xdr:colOff>
          <xdr:row>53</xdr:row>
          <xdr:rowOff>209550</xdr:rowOff>
        </xdr:to>
        <xdr:sp macro="" textlink="">
          <xdr:nvSpPr>
            <xdr:cNvPr id="36900" name="Drop Down 36" hidden="1">
              <a:extLst>
                <a:ext uri="{63B3BB69-23CF-44E3-9099-C40C66FF867C}">
                  <a14:compatExt spid="_x0000_s36900"/>
                </a:ext>
                <a:ext uri="{FF2B5EF4-FFF2-40B4-BE49-F238E27FC236}">
                  <a16:creationId xmlns:a16="http://schemas.microsoft.com/office/drawing/2014/main" id="{00000000-0008-0000-0100-00002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46</xdr:row>
          <xdr:rowOff>57150</xdr:rowOff>
        </xdr:from>
        <xdr:to>
          <xdr:col>11</xdr:col>
          <xdr:colOff>152400</xdr:colOff>
          <xdr:row>47</xdr:row>
          <xdr:rowOff>19050</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1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47</xdr:row>
          <xdr:rowOff>57150</xdr:rowOff>
        </xdr:from>
        <xdr:to>
          <xdr:col>11</xdr:col>
          <xdr:colOff>152400</xdr:colOff>
          <xdr:row>48</xdr:row>
          <xdr:rowOff>19050</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1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47625</xdr:rowOff>
        </xdr:from>
        <xdr:to>
          <xdr:col>11</xdr:col>
          <xdr:colOff>152400</xdr:colOff>
          <xdr:row>49</xdr:row>
          <xdr:rowOff>9525</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1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39</xdr:row>
          <xdr:rowOff>190500</xdr:rowOff>
        </xdr:from>
        <xdr:to>
          <xdr:col>16</xdr:col>
          <xdr:colOff>190500</xdr:colOff>
          <xdr:row>44</xdr:row>
          <xdr:rowOff>161925</xdr:rowOff>
        </xdr:to>
        <xdr:sp macro="" textlink="">
          <xdr:nvSpPr>
            <xdr:cNvPr id="36904" name="Group Box 40" hidden="1">
              <a:extLst>
                <a:ext uri="{63B3BB69-23CF-44E3-9099-C40C66FF867C}">
                  <a14:compatExt spid="_x0000_s36904"/>
                </a:ext>
                <a:ext uri="{FF2B5EF4-FFF2-40B4-BE49-F238E27FC236}">
                  <a16:creationId xmlns:a16="http://schemas.microsoft.com/office/drawing/2014/main" id="{00000000-0008-0000-0100-000028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xdr:row>
          <xdr:rowOff>190500</xdr:rowOff>
        </xdr:from>
        <xdr:to>
          <xdr:col>6</xdr:col>
          <xdr:colOff>66675</xdr:colOff>
          <xdr:row>8</xdr:row>
          <xdr:rowOff>57150</xdr:rowOff>
        </xdr:to>
        <xdr:sp macro="" textlink="">
          <xdr:nvSpPr>
            <xdr:cNvPr id="36905" name="Group Box 41" hidden="1">
              <a:extLst>
                <a:ext uri="{63B3BB69-23CF-44E3-9099-C40C66FF867C}">
                  <a14:compatExt spid="_x0000_s36905"/>
                </a:ext>
                <a:ext uri="{FF2B5EF4-FFF2-40B4-BE49-F238E27FC236}">
                  <a16:creationId xmlns:a16="http://schemas.microsoft.com/office/drawing/2014/main" id="{00000000-0008-0000-0100-000029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45</xdr:row>
          <xdr:rowOff>190500</xdr:rowOff>
        </xdr:from>
        <xdr:to>
          <xdr:col>9</xdr:col>
          <xdr:colOff>762000</xdr:colOff>
          <xdr:row>49</xdr:row>
          <xdr:rowOff>104775</xdr:rowOff>
        </xdr:to>
        <xdr:sp macro="" textlink="">
          <xdr:nvSpPr>
            <xdr:cNvPr id="36906" name="Group Box 42" hidden="1">
              <a:extLst>
                <a:ext uri="{63B3BB69-23CF-44E3-9099-C40C66FF867C}">
                  <a14:compatExt spid="_x0000_s36906"/>
                </a:ext>
                <a:ext uri="{FF2B5EF4-FFF2-40B4-BE49-F238E27FC236}">
                  <a16:creationId xmlns:a16="http://schemas.microsoft.com/office/drawing/2014/main" id="{00000000-0008-0000-0100-00002A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50</xdr:row>
          <xdr:rowOff>180975</xdr:rowOff>
        </xdr:from>
        <xdr:to>
          <xdr:col>16</xdr:col>
          <xdr:colOff>247650</xdr:colOff>
          <xdr:row>54</xdr:row>
          <xdr:rowOff>76200</xdr:rowOff>
        </xdr:to>
        <xdr:sp macro="" textlink="">
          <xdr:nvSpPr>
            <xdr:cNvPr id="36907" name="Group Box 43" hidden="1">
              <a:extLst>
                <a:ext uri="{63B3BB69-23CF-44E3-9099-C40C66FF867C}">
                  <a14:compatExt spid="_x0000_s36907"/>
                </a:ext>
                <a:ext uri="{FF2B5EF4-FFF2-40B4-BE49-F238E27FC236}">
                  <a16:creationId xmlns:a16="http://schemas.microsoft.com/office/drawing/2014/main" id="{00000000-0008-0000-0100-00002B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55</xdr:row>
          <xdr:rowOff>190500</xdr:rowOff>
        </xdr:from>
        <xdr:to>
          <xdr:col>14</xdr:col>
          <xdr:colOff>85725</xdr:colOff>
          <xdr:row>59</xdr:row>
          <xdr:rowOff>95250</xdr:rowOff>
        </xdr:to>
        <xdr:sp macro="" textlink="">
          <xdr:nvSpPr>
            <xdr:cNvPr id="36908" name="Group Box 44" hidden="1">
              <a:extLst>
                <a:ext uri="{63B3BB69-23CF-44E3-9099-C40C66FF867C}">
                  <a14:compatExt spid="_x0000_s36908"/>
                </a:ext>
                <a:ext uri="{FF2B5EF4-FFF2-40B4-BE49-F238E27FC236}">
                  <a16:creationId xmlns:a16="http://schemas.microsoft.com/office/drawing/2014/main" id="{00000000-0008-0000-0100-00002C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xdr:row>
          <xdr:rowOff>38100</xdr:rowOff>
        </xdr:from>
        <xdr:to>
          <xdr:col>8</xdr:col>
          <xdr:colOff>152400</xdr:colOff>
          <xdr:row>30</xdr:row>
          <xdr:rowOff>0</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1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39</xdr:row>
          <xdr:rowOff>180975</xdr:rowOff>
        </xdr:from>
        <xdr:to>
          <xdr:col>6</xdr:col>
          <xdr:colOff>123825</xdr:colOff>
          <xdr:row>43</xdr:row>
          <xdr:rowOff>38100</xdr:rowOff>
        </xdr:to>
        <xdr:sp macro="" textlink="">
          <xdr:nvSpPr>
            <xdr:cNvPr id="36910" name="Group Box 46" hidden="1">
              <a:extLst>
                <a:ext uri="{63B3BB69-23CF-44E3-9099-C40C66FF867C}">
                  <a14:compatExt spid="_x0000_s36910"/>
                </a:ext>
                <a:ext uri="{FF2B5EF4-FFF2-40B4-BE49-F238E27FC236}">
                  <a16:creationId xmlns:a16="http://schemas.microsoft.com/office/drawing/2014/main" id="{00000000-0008-0000-0100-00002E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40</xdr:row>
          <xdr:rowOff>19050</xdr:rowOff>
        </xdr:from>
        <xdr:to>
          <xdr:col>2</xdr:col>
          <xdr:colOff>200025</xdr:colOff>
          <xdr:row>40</xdr:row>
          <xdr:rowOff>200025</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1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41</xdr:row>
          <xdr:rowOff>19050</xdr:rowOff>
        </xdr:from>
        <xdr:to>
          <xdr:col>2</xdr:col>
          <xdr:colOff>200025</xdr:colOff>
          <xdr:row>41</xdr:row>
          <xdr:rowOff>200025</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1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42</xdr:row>
          <xdr:rowOff>19050</xdr:rowOff>
        </xdr:from>
        <xdr:to>
          <xdr:col>2</xdr:col>
          <xdr:colOff>200025</xdr:colOff>
          <xdr:row>42</xdr:row>
          <xdr:rowOff>200025</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1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16</xdr:row>
          <xdr:rowOff>38100</xdr:rowOff>
        </xdr:from>
        <xdr:to>
          <xdr:col>8</xdr:col>
          <xdr:colOff>171450</xdr:colOff>
          <xdr:row>17</xdr:row>
          <xdr:rowOff>0</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1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24</xdr:row>
          <xdr:rowOff>38100</xdr:rowOff>
        </xdr:from>
        <xdr:to>
          <xdr:col>8</xdr:col>
          <xdr:colOff>152400</xdr:colOff>
          <xdr:row>25</xdr:row>
          <xdr:rowOff>0</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1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28575</xdr:rowOff>
        </xdr:from>
        <xdr:to>
          <xdr:col>2</xdr:col>
          <xdr:colOff>209550</xdr:colOff>
          <xdr:row>10</xdr:row>
          <xdr:rowOff>219075</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1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17</xdr:row>
          <xdr:rowOff>38100</xdr:rowOff>
        </xdr:from>
        <xdr:to>
          <xdr:col>8</xdr:col>
          <xdr:colOff>152400</xdr:colOff>
          <xdr:row>18</xdr:row>
          <xdr:rowOff>0</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1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42</xdr:row>
          <xdr:rowOff>19050</xdr:rowOff>
        </xdr:from>
        <xdr:to>
          <xdr:col>14</xdr:col>
          <xdr:colOff>200025</xdr:colOff>
          <xdr:row>43</xdr:row>
          <xdr:rowOff>0</xdr:rowOff>
        </xdr:to>
        <xdr:sp macro="" textlink="">
          <xdr:nvSpPr>
            <xdr:cNvPr id="36920" name="Option Button 56" hidden="1">
              <a:extLst>
                <a:ext uri="{63B3BB69-23CF-44E3-9099-C40C66FF867C}">
                  <a14:compatExt spid="_x0000_s36920"/>
                </a:ext>
                <a:ext uri="{FF2B5EF4-FFF2-40B4-BE49-F238E27FC236}">
                  <a16:creationId xmlns:a16="http://schemas.microsoft.com/office/drawing/2014/main" id="{00000000-0008-0000-0100-00003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38100</xdr:rowOff>
        </xdr:from>
        <xdr:to>
          <xdr:col>8</xdr:col>
          <xdr:colOff>152400</xdr:colOff>
          <xdr:row>27</xdr:row>
          <xdr:rowOff>0</xdr:rowOff>
        </xdr:to>
        <xdr:sp macro="" textlink="">
          <xdr:nvSpPr>
            <xdr:cNvPr id="36921" name="Check Box 57" hidden="1">
              <a:extLst>
                <a:ext uri="{63B3BB69-23CF-44E3-9099-C40C66FF867C}">
                  <a14:compatExt spid="_x0000_s36921"/>
                </a:ext>
                <a:ext uri="{FF2B5EF4-FFF2-40B4-BE49-F238E27FC236}">
                  <a16:creationId xmlns:a16="http://schemas.microsoft.com/office/drawing/2014/main" id="{00000000-0008-0000-0100-00003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xdr:row>
          <xdr:rowOff>47625</xdr:rowOff>
        </xdr:from>
        <xdr:to>
          <xdr:col>8</xdr:col>
          <xdr:colOff>152400</xdr:colOff>
          <xdr:row>12</xdr:row>
          <xdr:rowOff>0</xdr:rowOff>
        </xdr:to>
        <xdr:sp macro="" textlink="">
          <xdr:nvSpPr>
            <xdr:cNvPr id="36922" name="Check Box 58" hidden="1">
              <a:extLst>
                <a:ext uri="{63B3BB69-23CF-44E3-9099-C40C66FF867C}">
                  <a14:compatExt spid="_x0000_s36922"/>
                </a:ext>
                <a:ext uri="{FF2B5EF4-FFF2-40B4-BE49-F238E27FC236}">
                  <a16:creationId xmlns:a16="http://schemas.microsoft.com/office/drawing/2014/main" id="{00000000-0008-0000-0100-00003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12</xdr:row>
          <xdr:rowOff>47625</xdr:rowOff>
        </xdr:from>
        <xdr:to>
          <xdr:col>8</xdr:col>
          <xdr:colOff>152400</xdr:colOff>
          <xdr:row>13</xdr:row>
          <xdr:rowOff>0</xdr:rowOff>
        </xdr:to>
        <xdr:sp macro="" textlink="">
          <xdr:nvSpPr>
            <xdr:cNvPr id="36923" name="Check Box 59" hidden="1">
              <a:extLst>
                <a:ext uri="{63B3BB69-23CF-44E3-9099-C40C66FF867C}">
                  <a14:compatExt spid="_x0000_s36923"/>
                </a:ext>
                <a:ext uri="{FF2B5EF4-FFF2-40B4-BE49-F238E27FC236}">
                  <a16:creationId xmlns:a16="http://schemas.microsoft.com/office/drawing/2014/main" id="{00000000-0008-0000-0100-00003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12</xdr:row>
          <xdr:rowOff>47625</xdr:rowOff>
        </xdr:from>
        <xdr:to>
          <xdr:col>8</xdr:col>
          <xdr:colOff>152400</xdr:colOff>
          <xdr:row>13</xdr:row>
          <xdr:rowOff>0</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1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43</xdr:row>
          <xdr:rowOff>19050</xdr:rowOff>
        </xdr:from>
        <xdr:to>
          <xdr:col>8</xdr:col>
          <xdr:colOff>180975</xdr:colOff>
          <xdr:row>44</xdr:row>
          <xdr:rowOff>0</xdr:rowOff>
        </xdr:to>
        <xdr:sp macro="" textlink="">
          <xdr:nvSpPr>
            <xdr:cNvPr id="36925" name="Option Button 61" hidden="1">
              <a:extLst>
                <a:ext uri="{63B3BB69-23CF-44E3-9099-C40C66FF867C}">
                  <a14:compatExt spid="_x0000_s36925"/>
                </a:ext>
                <a:ext uri="{FF2B5EF4-FFF2-40B4-BE49-F238E27FC236}">
                  <a16:creationId xmlns:a16="http://schemas.microsoft.com/office/drawing/2014/main" id="{00000000-0008-0000-01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11</xdr:row>
          <xdr:rowOff>57150</xdr:rowOff>
        </xdr:from>
        <xdr:to>
          <xdr:col>8</xdr:col>
          <xdr:colOff>133350</xdr:colOff>
          <xdr:row>12</xdr:row>
          <xdr:rowOff>19050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2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47625</xdr:rowOff>
        </xdr:from>
        <xdr:to>
          <xdr:col>8</xdr:col>
          <xdr:colOff>133350</xdr:colOff>
          <xdr:row>13</xdr:row>
          <xdr:rowOff>19050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2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47625</xdr:rowOff>
        </xdr:from>
        <xdr:to>
          <xdr:col>8</xdr:col>
          <xdr:colOff>142875</xdr:colOff>
          <xdr:row>14</xdr:row>
          <xdr:rowOff>19050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2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xdr:row>
          <xdr:rowOff>28575</xdr:rowOff>
        </xdr:from>
        <xdr:to>
          <xdr:col>8</xdr:col>
          <xdr:colOff>190500</xdr:colOff>
          <xdr:row>6</xdr:row>
          <xdr:rowOff>0</xdr:rowOff>
        </xdr:to>
        <xdr:sp macro="" textlink="">
          <xdr:nvSpPr>
            <xdr:cNvPr id="34834" name="Option Button 18" hidden="1">
              <a:extLst>
                <a:ext uri="{63B3BB69-23CF-44E3-9099-C40C66FF867C}">
                  <a14:compatExt spid="_x0000_s34834"/>
                </a:ext>
                <a:ext uri="{FF2B5EF4-FFF2-40B4-BE49-F238E27FC236}">
                  <a16:creationId xmlns:a16="http://schemas.microsoft.com/office/drawing/2014/main" id="{00000000-0008-0000-02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xdr:row>
          <xdr:rowOff>28575</xdr:rowOff>
        </xdr:from>
        <xdr:to>
          <xdr:col>11</xdr:col>
          <xdr:colOff>123825</xdr:colOff>
          <xdr:row>6</xdr:row>
          <xdr:rowOff>0</xdr:rowOff>
        </xdr:to>
        <xdr:sp macro="" textlink="">
          <xdr:nvSpPr>
            <xdr:cNvPr id="34835" name="Option Button 19" hidden="1">
              <a:extLst>
                <a:ext uri="{63B3BB69-23CF-44E3-9099-C40C66FF867C}">
                  <a14:compatExt spid="_x0000_s34835"/>
                </a:ext>
                <a:ext uri="{FF2B5EF4-FFF2-40B4-BE49-F238E27FC236}">
                  <a16:creationId xmlns:a16="http://schemas.microsoft.com/office/drawing/2014/main" id="{00000000-0008-0000-02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xdr:row>
          <xdr:rowOff>28575</xdr:rowOff>
        </xdr:from>
        <xdr:to>
          <xdr:col>14</xdr:col>
          <xdr:colOff>142875</xdr:colOff>
          <xdr:row>6</xdr:row>
          <xdr:rowOff>0</xdr:rowOff>
        </xdr:to>
        <xdr:sp macro="" textlink="">
          <xdr:nvSpPr>
            <xdr:cNvPr id="34836" name="Option Button 20" hidden="1">
              <a:extLst>
                <a:ext uri="{63B3BB69-23CF-44E3-9099-C40C66FF867C}">
                  <a14:compatExt spid="_x0000_s34836"/>
                </a:ext>
                <a:ext uri="{FF2B5EF4-FFF2-40B4-BE49-F238E27FC236}">
                  <a16:creationId xmlns:a16="http://schemas.microsoft.com/office/drawing/2014/main" id="{00000000-0008-0000-02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6</xdr:row>
          <xdr:rowOff>28575</xdr:rowOff>
        </xdr:from>
        <xdr:to>
          <xdr:col>8</xdr:col>
          <xdr:colOff>171450</xdr:colOff>
          <xdr:row>7</xdr:row>
          <xdr:rowOff>0</xdr:rowOff>
        </xdr:to>
        <xdr:sp macro="" textlink="">
          <xdr:nvSpPr>
            <xdr:cNvPr id="34837" name="Option Button 21" hidden="1">
              <a:extLst>
                <a:ext uri="{63B3BB69-23CF-44E3-9099-C40C66FF867C}">
                  <a14:compatExt spid="_x0000_s34837"/>
                </a:ext>
                <a:ext uri="{FF2B5EF4-FFF2-40B4-BE49-F238E27FC236}">
                  <a16:creationId xmlns:a16="http://schemas.microsoft.com/office/drawing/2014/main" id="{00000000-0008-0000-02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xdr:row>
          <xdr:rowOff>28575</xdr:rowOff>
        </xdr:from>
        <xdr:to>
          <xdr:col>11</xdr:col>
          <xdr:colOff>114300</xdr:colOff>
          <xdr:row>7</xdr:row>
          <xdr:rowOff>0</xdr:rowOff>
        </xdr:to>
        <xdr:sp macro="" textlink="">
          <xdr:nvSpPr>
            <xdr:cNvPr id="34838" name="Option Button 22" hidden="1">
              <a:extLst>
                <a:ext uri="{63B3BB69-23CF-44E3-9099-C40C66FF867C}">
                  <a14:compatExt spid="_x0000_s34838"/>
                </a:ext>
                <a:ext uri="{FF2B5EF4-FFF2-40B4-BE49-F238E27FC236}">
                  <a16:creationId xmlns:a16="http://schemas.microsoft.com/office/drawing/2014/main" id="{00000000-0008-0000-02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xdr:row>
          <xdr:rowOff>19050</xdr:rowOff>
        </xdr:from>
        <xdr:to>
          <xdr:col>14</xdr:col>
          <xdr:colOff>142875</xdr:colOff>
          <xdr:row>7</xdr:row>
          <xdr:rowOff>0</xdr:rowOff>
        </xdr:to>
        <xdr:sp macro="" textlink="">
          <xdr:nvSpPr>
            <xdr:cNvPr id="34839" name="Option Button 23" hidden="1">
              <a:extLst>
                <a:ext uri="{63B3BB69-23CF-44E3-9099-C40C66FF867C}">
                  <a14:compatExt spid="_x0000_s34839"/>
                </a:ext>
                <a:ext uri="{FF2B5EF4-FFF2-40B4-BE49-F238E27FC236}">
                  <a16:creationId xmlns:a16="http://schemas.microsoft.com/office/drawing/2014/main" id="{00000000-0008-0000-02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xdr:row>
          <xdr:rowOff>28575</xdr:rowOff>
        </xdr:from>
        <xdr:to>
          <xdr:col>8</xdr:col>
          <xdr:colOff>171450</xdr:colOff>
          <xdr:row>8</xdr:row>
          <xdr:rowOff>9525</xdr:rowOff>
        </xdr:to>
        <xdr:sp macro="" textlink="">
          <xdr:nvSpPr>
            <xdr:cNvPr id="34840" name="Option Button 24" hidden="1">
              <a:extLst>
                <a:ext uri="{63B3BB69-23CF-44E3-9099-C40C66FF867C}">
                  <a14:compatExt spid="_x0000_s34840"/>
                </a:ext>
                <a:ext uri="{FF2B5EF4-FFF2-40B4-BE49-F238E27FC236}">
                  <a16:creationId xmlns:a16="http://schemas.microsoft.com/office/drawing/2014/main" id="{00000000-0008-0000-02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xdr:row>
          <xdr:rowOff>38100</xdr:rowOff>
        </xdr:from>
        <xdr:to>
          <xdr:col>11</xdr:col>
          <xdr:colOff>123825</xdr:colOff>
          <xdr:row>8</xdr:row>
          <xdr:rowOff>0</xdr:rowOff>
        </xdr:to>
        <xdr:sp macro="" textlink="">
          <xdr:nvSpPr>
            <xdr:cNvPr id="34842" name="Option Button 26" hidden="1">
              <a:extLst>
                <a:ext uri="{63B3BB69-23CF-44E3-9099-C40C66FF867C}">
                  <a14:compatExt spid="_x0000_s34842"/>
                </a:ext>
                <a:ext uri="{FF2B5EF4-FFF2-40B4-BE49-F238E27FC236}">
                  <a16:creationId xmlns:a16="http://schemas.microsoft.com/office/drawing/2014/main" id="{00000000-0008-0000-02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xdr:row>
          <xdr:rowOff>28575</xdr:rowOff>
        </xdr:from>
        <xdr:to>
          <xdr:col>12</xdr:col>
          <xdr:colOff>733425</xdr:colOff>
          <xdr:row>21</xdr:row>
          <xdr:rowOff>200025</xdr:rowOff>
        </xdr:to>
        <xdr:sp macro="" textlink="">
          <xdr:nvSpPr>
            <xdr:cNvPr id="34843" name="Drop Down 27" hidden="1">
              <a:extLst>
                <a:ext uri="{63B3BB69-23CF-44E3-9099-C40C66FF867C}">
                  <a14:compatExt spid="_x0000_s34843"/>
                </a:ext>
                <a:ext uri="{FF2B5EF4-FFF2-40B4-BE49-F238E27FC236}">
                  <a16:creationId xmlns:a16="http://schemas.microsoft.com/office/drawing/2014/main" id="{00000000-0008-0000-0200-00001B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22</xdr:row>
          <xdr:rowOff>28575</xdr:rowOff>
        </xdr:from>
        <xdr:to>
          <xdr:col>12</xdr:col>
          <xdr:colOff>733425</xdr:colOff>
          <xdr:row>22</xdr:row>
          <xdr:rowOff>200025</xdr:rowOff>
        </xdr:to>
        <xdr:sp macro="" textlink="">
          <xdr:nvSpPr>
            <xdr:cNvPr id="34844" name="Drop Down 28" hidden="1">
              <a:extLst>
                <a:ext uri="{63B3BB69-23CF-44E3-9099-C40C66FF867C}">
                  <a14:compatExt spid="_x0000_s34844"/>
                </a:ext>
                <a:ext uri="{FF2B5EF4-FFF2-40B4-BE49-F238E27FC236}">
                  <a16:creationId xmlns:a16="http://schemas.microsoft.com/office/drawing/2014/main" id="{00000000-0008-0000-0200-00001C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23</xdr:row>
          <xdr:rowOff>28575</xdr:rowOff>
        </xdr:from>
        <xdr:to>
          <xdr:col>12</xdr:col>
          <xdr:colOff>733425</xdr:colOff>
          <xdr:row>23</xdr:row>
          <xdr:rowOff>200025</xdr:rowOff>
        </xdr:to>
        <xdr:sp macro="" textlink="">
          <xdr:nvSpPr>
            <xdr:cNvPr id="34845" name="Drop Down 29" hidden="1">
              <a:extLst>
                <a:ext uri="{63B3BB69-23CF-44E3-9099-C40C66FF867C}">
                  <a14:compatExt spid="_x0000_s34845"/>
                </a:ext>
                <a:ext uri="{FF2B5EF4-FFF2-40B4-BE49-F238E27FC236}">
                  <a16:creationId xmlns:a16="http://schemas.microsoft.com/office/drawing/2014/main" id="{00000000-0008-0000-0200-00001D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xdr:row>
          <xdr:rowOff>28575</xdr:rowOff>
        </xdr:from>
        <xdr:to>
          <xdr:col>12</xdr:col>
          <xdr:colOff>733425</xdr:colOff>
          <xdr:row>16</xdr:row>
          <xdr:rowOff>200025</xdr:rowOff>
        </xdr:to>
        <xdr:sp macro="" textlink="">
          <xdr:nvSpPr>
            <xdr:cNvPr id="34846" name="Drop Down 30" hidden="1">
              <a:extLst>
                <a:ext uri="{63B3BB69-23CF-44E3-9099-C40C66FF867C}">
                  <a14:compatExt spid="_x0000_s34846"/>
                </a:ext>
                <a:ext uri="{FF2B5EF4-FFF2-40B4-BE49-F238E27FC236}">
                  <a16:creationId xmlns:a16="http://schemas.microsoft.com/office/drawing/2014/main" id="{00000000-0008-0000-0200-00001E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xdr:row>
          <xdr:rowOff>28575</xdr:rowOff>
        </xdr:from>
        <xdr:to>
          <xdr:col>12</xdr:col>
          <xdr:colOff>733425</xdr:colOff>
          <xdr:row>18</xdr:row>
          <xdr:rowOff>200025</xdr:rowOff>
        </xdr:to>
        <xdr:sp macro="" textlink="">
          <xdr:nvSpPr>
            <xdr:cNvPr id="34847" name="Drop Down 31" hidden="1">
              <a:extLst>
                <a:ext uri="{63B3BB69-23CF-44E3-9099-C40C66FF867C}">
                  <a14:compatExt spid="_x0000_s34847"/>
                </a:ext>
                <a:ext uri="{FF2B5EF4-FFF2-40B4-BE49-F238E27FC236}">
                  <a16:creationId xmlns:a16="http://schemas.microsoft.com/office/drawing/2014/main" id="{00000000-0008-0000-0200-00001F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16</xdr:row>
          <xdr:rowOff>28575</xdr:rowOff>
        </xdr:from>
        <xdr:to>
          <xdr:col>15</xdr:col>
          <xdr:colOff>723900</xdr:colOff>
          <xdr:row>16</xdr:row>
          <xdr:rowOff>200025</xdr:rowOff>
        </xdr:to>
        <xdr:sp macro="" textlink="">
          <xdr:nvSpPr>
            <xdr:cNvPr id="34848" name="Drop Down 32" hidden="1">
              <a:extLst>
                <a:ext uri="{63B3BB69-23CF-44E3-9099-C40C66FF867C}">
                  <a14:compatExt spid="_x0000_s34848"/>
                </a:ext>
                <a:ext uri="{FF2B5EF4-FFF2-40B4-BE49-F238E27FC236}">
                  <a16:creationId xmlns:a16="http://schemas.microsoft.com/office/drawing/2014/main" id="{00000000-0008-0000-0200-000020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xdr:row>
          <xdr:rowOff>28575</xdr:rowOff>
        </xdr:from>
        <xdr:to>
          <xdr:col>15</xdr:col>
          <xdr:colOff>723900</xdr:colOff>
          <xdr:row>17</xdr:row>
          <xdr:rowOff>200025</xdr:rowOff>
        </xdr:to>
        <xdr:sp macro="" textlink="">
          <xdr:nvSpPr>
            <xdr:cNvPr id="34849" name="Drop Down 33" hidden="1">
              <a:extLst>
                <a:ext uri="{63B3BB69-23CF-44E3-9099-C40C66FF867C}">
                  <a14:compatExt spid="_x0000_s34849"/>
                </a:ext>
                <a:ext uri="{FF2B5EF4-FFF2-40B4-BE49-F238E27FC236}">
                  <a16:creationId xmlns:a16="http://schemas.microsoft.com/office/drawing/2014/main" id="{00000000-0008-0000-0200-00002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xdr:row>
          <xdr:rowOff>28575</xdr:rowOff>
        </xdr:from>
        <xdr:to>
          <xdr:col>12</xdr:col>
          <xdr:colOff>733425</xdr:colOff>
          <xdr:row>17</xdr:row>
          <xdr:rowOff>200025</xdr:rowOff>
        </xdr:to>
        <xdr:sp macro="" textlink="">
          <xdr:nvSpPr>
            <xdr:cNvPr id="34850" name="Drop Down 34" hidden="1">
              <a:extLst>
                <a:ext uri="{63B3BB69-23CF-44E3-9099-C40C66FF867C}">
                  <a14:compatExt spid="_x0000_s34850"/>
                </a:ext>
                <a:ext uri="{FF2B5EF4-FFF2-40B4-BE49-F238E27FC236}">
                  <a16:creationId xmlns:a16="http://schemas.microsoft.com/office/drawing/2014/main" id="{00000000-0008-0000-0200-00002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38100</xdr:rowOff>
        </xdr:from>
        <xdr:to>
          <xdr:col>15</xdr:col>
          <xdr:colOff>723900</xdr:colOff>
          <xdr:row>18</xdr:row>
          <xdr:rowOff>209550</xdr:rowOff>
        </xdr:to>
        <xdr:sp macro="" textlink="">
          <xdr:nvSpPr>
            <xdr:cNvPr id="34851" name="Drop Down 35" hidden="1">
              <a:extLst>
                <a:ext uri="{63B3BB69-23CF-44E3-9099-C40C66FF867C}">
                  <a14:compatExt spid="_x0000_s34851"/>
                </a:ext>
                <a:ext uri="{FF2B5EF4-FFF2-40B4-BE49-F238E27FC236}">
                  <a16:creationId xmlns:a16="http://schemas.microsoft.com/office/drawing/2014/main" id="{00000000-0008-0000-0200-000023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11</xdr:row>
          <xdr:rowOff>57150</xdr:rowOff>
        </xdr:from>
        <xdr:to>
          <xdr:col>11</xdr:col>
          <xdr:colOff>123825</xdr:colOff>
          <xdr:row>12</xdr:row>
          <xdr:rowOff>19050</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2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12</xdr:row>
          <xdr:rowOff>47625</xdr:rowOff>
        </xdr:from>
        <xdr:to>
          <xdr:col>11</xdr:col>
          <xdr:colOff>133350</xdr:colOff>
          <xdr:row>13</xdr:row>
          <xdr:rowOff>9525</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2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xdr:row>
          <xdr:rowOff>47625</xdr:rowOff>
        </xdr:from>
        <xdr:to>
          <xdr:col>11</xdr:col>
          <xdr:colOff>133350</xdr:colOff>
          <xdr:row>14</xdr:row>
          <xdr:rowOff>9525</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2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4</xdr:row>
          <xdr:rowOff>190500</xdr:rowOff>
        </xdr:from>
        <xdr:to>
          <xdr:col>16</xdr:col>
          <xdr:colOff>190500</xdr:colOff>
          <xdr:row>9</xdr:row>
          <xdr:rowOff>76200</xdr:rowOff>
        </xdr:to>
        <xdr:sp macro="" textlink="">
          <xdr:nvSpPr>
            <xdr:cNvPr id="34855" name="Group Box 39" hidden="1">
              <a:extLst>
                <a:ext uri="{63B3BB69-23CF-44E3-9099-C40C66FF867C}">
                  <a14:compatExt spid="_x0000_s34855"/>
                </a:ext>
                <a:ext uri="{FF2B5EF4-FFF2-40B4-BE49-F238E27FC236}">
                  <a16:creationId xmlns:a16="http://schemas.microsoft.com/office/drawing/2014/main" id="{00000000-0008-0000-0200-000027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10</xdr:row>
          <xdr:rowOff>180975</xdr:rowOff>
        </xdr:from>
        <xdr:to>
          <xdr:col>9</xdr:col>
          <xdr:colOff>742950</xdr:colOff>
          <xdr:row>14</xdr:row>
          <xdr:rowOff>66675</xdr:rowOff>
        </xdr:to>
        <xdr:sp macro="" textlink="">
          <xdr:nvSpPr>
            <xdr:cNvPr id="34858" name="Group Box 42" hidden="1">
              <a:extLst>
                <a:ext uri="{63B3BB69-23CF-44E3-9099-C40C66FF867C}">
                  <a14:compatExt spid="_x0000_s34858"/>
                </a:ext>
                <a:ext uri="{FF2B5EF4-FFF2-40B4-BE49-F238E27FC236}">
                  <a16:creationId xmlns:a16="http://schemas.microsoft.com/office/drawing/2014/main" id="{00000000-0008-0000-0200-00002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866775</xdr:colOff>
          <xdr:row>10</xdr:row>
          <xdr:rowOff>190500</xdr:rowOff>
        </xdr:from>
        <xdr:to>
          <xdr:col>12</xdr:col>
          <xdr:colOff>781050</xdr:colOff>
          <xdr:row>14</xdr:row>
          <xdr:rowOff>66675</xdr:rowOff>
        </xdr:to>
        <xdr:sp macro="" textlink="">
          <xdr:nvSpPr>
            <xdr:cNvPr id="34859" name="Group Box 43" hidden="1">
              <a:extLst>
                <a:ext uri="{63B3BB69-23CF-44E3-9099-C40C66FF867C}">
                  <a14:compatExt spid="_x0000_s34859"/>
                </a:ext>
                <a:ext uri="{FF2B5EF4-FFF2-40B4-BE49-F238E27FC236}">
                  <a16:creationId xmlns:a16="http://schemas.microsoft.com/office/drawing/2014/main" id="{00000000-0008-0000-0200-00002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15</xdr:row>
          <xdr:rowOff>190500</xdr:rowOff>
        </xdr:from>
        <xdr:to>
          <xdr:col>16</xdr:col>
          <xdr:colOff>238125</xdr:colOff>
          <xdr:row>19</xdr:row>
          <xdr:rowOff>57150</xdr:rowOff>
        </xdr:to>
        <xdr:sp macro="" textlink="">
          <xdr:nvSpPr>
            <xdr:cNvPr id="34860" name="Group Box 44" hidden="1">
              <a:extLst>
                <a:ext uri="{63B3BB69-23CF-44E3-9099-C40C66FF867C}">
                  <a14:compatExt spid="_x0000_s34860"/>
                </a:ext>
                <a:ext uri="{FF2B5EF4-FFF2-40B4-BE49-F238E27FC236}">
                  <a16:creationId xmlns:a16="http://schemas.microsoft.com/office/drawing/2014/main" id="{00000000-0008-0000-0200-00002C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20</xdr:row>
          <xdr:rowOff>180975</xdr:rowOff>
        </xdr:from>
        <xdr:to>
          <xdr:col>14</xdr:col>
          <xdr:colOff>85725</xdr:colOff>
          <xdr:row>24</xdr:row>
          <xdr:rowOff>38100</xdr:rowOff>
        </xdr:to>
        <xdr:sp macro="" textlink="">
          <xdr:nvSpPr>
            <xdr:cNvPr id="34861" name="Group Box 45" hidden="1">
              <a:extLst>
                <a:ext uri="{63B3BB69-23CF-44E3-9099-C40C66FF867C}">
                  <a14:compatExt spid="_x0000_s34861"/>
                </a:ext>
                <a:ext uri="{FF2B5EF4-FFF2-40B4-BE49-F238E27FC236}">
                  <a16:creationId xmlns:a16="http://schemas.microsoft.com/office/drawing/2014/main" id="{00000000-0008-0000-0200-00002D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39</xdr:row>
          <xdr:rowOff>38100</xdr:rowOff>
        </xdr:from>
        <xdr:to>
          <xdr:col>8</xdr:col>
          <xdr:colOff>133350</xdr:colOff>
          <xdr:row>40</xdr:row>
          <xdr:rowOff>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2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40</xdr:row>
          <xdr:rowOff>28575</xdr:rowOff>
        </xdr:from>
        <xdr:to>
          <xdr:col>8</xdr:col>
          <xdr:colOff>133350</xdr:colOff>
          <xdr:row>41</xdr:row>
          <xdr:rowOff>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2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41</xdr:row>
          <xdr:rowOff>38100</xdr:rowOff>
        </xdr:from>
        <xdr:to>
          <xdr:col>8</xdr:col>
          <xdr:colOff>142875</xdr:colOff>
          <xdr:row>42</xdr:row>
          <xdr:rowOff>9525</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2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33</xdr:row>
          <xdr:rowOff>28575</xdr:rowOff>
        </xdr:from>
        <xdr:to>
          <xdr:col>8</xdr:col>
          <xdr:colOff>190500</xdr:colOff>
          <xdr:row>33</xdr:row>
          <xdr:rowOff>219075</xdr:rowOff>
        </xdr:to>
        <xdr:sp macro="" textlink="">
          <xdr:nvSpPr>
            <xdr:cNvPr id="34865" name="Option Button 49" hidden="1">
              <a:extLst>
                <a:ext uri="{63B3BB69-23CF-44E3-9099-C40C66FF867C}">
                  <a14:compatExt spid="_x0000_s34865"/>
                </a:ext>
                <a:ext uri="{FF2B5EF4-FFF2-40B4-BE49-F238E27FC236}">
                  <a16:creationId xmlns:a16="http://schemas.microsoft.com/office/drawing/2014/main" id="{00000000-0008-0000-02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33</xdr:row>
          <xdr:rowOff>28575</xdr:rowOff>
        </xdr:from>
        <xdr:to>
          <xdr:col>11</xdr:col>
          <xdr:colOff>142875</xdr:colOff>
          <xdr:row>33</xdr:row>
          <xdr:rowOff>219075</xdr:rowOff>
        </xdr:to>
        <xdr:sp macro="" textlink="">
          <xdr:nvSpPr>
            <xdr:cNvPr id="34866" name="Option Button 50" hidden="1">
              <a:extLst>
                <a:ext uri="{63B3BB69-23CF-44E3-9099-C40C66FF867C}">
                  <a14:compatExt spid="_x0000_s34866"/>
                </a:ext>
                <a:ext uri="{FF2B5EF4-FFF2-40B4-BE49-F238E27FC236}">
                  <a16:creationId xmlns:a16="http://schemas.microsoft.com/office/drawing/2014/main" id="{00000000-0008-0000-02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33</xdr:row>
          <xdr:rowOff>28575</xdr:rowOff>
        </xdr:from>
        <xdr:to>
          <xdr:col>14</xdr:col>
          <xdr:colOff>142875</xdr:colOff>
          <xdr:row>33</xdr:row>
          <xdr:rowOff>219075</xdr:rowOff>
        </xdr:to>
        <xdr:sp macro="" textlink="">
          <xdr:nvSpPr>
            <xdr:cNvPr id="34867" name="Option Button 51" hidden="1">
              <a:extLst>
                <a:ext uri="{63B3BB69-23CF-44E3-9099-C40C66FF867C}">
                  <a14:compatExt spid="_x0000_s34867"/>
                </a:ext>
                <a:ext uri="{FF2B5EF4-FFF2-40B4-BE49-F238E27FC236}">
                  <a16:creationId xmlns:a16="http://schemas.microsoft.com/office/drawing/2014/main" id="{00000000-0008-0000-02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34</xdr:row>
          <xdr:rowOff>19050</xdr:rowOff>
        </xdr:from>
        <xdr:to>
          <xdr:col>8</xdr:col>
          <xdr:colOff>171450</xdr:colOff>
          <xdr:row>34</xdr:row>
          <xdr:rowOff>219075</xdr:rowOff>
        </xdr:to>
        <xdr:sp macro="" textlink="">
          <xdr:nvSpPr>
            <xdr:cNvPr id="34868" name="Option Button 52" hidden="1">
              <a:extLst>
                <a:ext uri="{63B3BB69-23CF-44E3-9099-C40C66FF867C}">
                  <a14:compatExt spid="_x0000_s34868"/>
                </a:ext>
                <a:ext uri="{FF2B5EF4-FFF2-40B4-BE49-F238E27FC236}">
                  <a16:creationId xmlns:a16="http://schemas.microsoft.com/office/drawing/2014/main" id="{00000000-0008-0000-02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19050</xdr:rowOff>
        </xdr:from>
        <xdr:to>
          <xdr:col>11</xdr:col>
          <xdr:colOff>123825</xdr:colOff>
          <xdr:row>34</xdr:row>
          <xdr:rowOff>219075</xdr:rowOff>
        </xdr:to>
        <xdr:sp macro="" textlink="">
          <xdr:nvSpPr>
            <xdr:cNvPr id="34869" name="Option Button 53" hidden="1">
              <a:extLst>
                <a:ext uri="{63B3BB69-23CF-44E3-9099-C40C66FF867C}">
                  <a14:compatExt spid="_x0000_s34869"/>
                </a:ext>
                <a:ext uri="{FF2B5EF4-FFF2-40B4-BE49-F238E27FC236}">
                  <a16:creationId xmlns:a16="http://schemas.microsoft.com/office/drawing/2014/main" id="{00000000-0008-0000-02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19050</xdr:rowOff>
        </xdr:from>
        <xdr:to>
          <xdr:col>14</xdr:col>
          <xdr:colOff>142875</xdr:colOff>
          <xdr:row>34</xdr:row>
          <xdr:rowOff>219075</xdr:rowOff>
        </xdr:to>
        <xdr:sp macro="" textlink="">
          <xdr:nvSpPr>
            <xdr:cNvPr id="34870" name="Option Button 54" hidden="1">
              <a:extLst>
                <a:ext uri="{63B3BB69-23CF-44E3-9099-C40C66FF867C}">
                  <a14:compatExt spid="_x0000_s34870"/>
                </a:ext>
                <a:ext uri="{FF2B5EF4-FFF2-40B4-BE49-F238E27FC236}">
                  <a16:creationId xmlns:a16="http://schemas.microsoft.com/office/drawing/2014/main" id="{00000000-0008-0000-02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35</xdr:row>
          <xdr:rowOff>19050</xdr:rowOff>
        </xdr:from>
        <xdr:to>
          <xdr:col>8</xdr:col>
          <xdr:colOff>171450</xdr:colOff>
          <xdr:row>36</xdr:row>
          <xdr:rowOff>0</xdr:rowOff>
        </xdr:to>
        <xdr:sp macro="" textlink="">
          <xdr:nvSpPr>
            <xdr:cNvPr id="34871" name="Option Button 55" hidden="1">
              <a:extLst>
                <a:ext uri="{63B3BB69-23CF-44E3-9099-C40C66FF867C}">
                  <a14:compatExt spid="_x0000_s34871"/>
                </a:ext>
                <a:ext uri="{FF2B5EF4-FFF2-40B4-BE49-F238E27FC236}">
                  <a16:creationId xmlns:a16="http://schemas.microsoft.com/office/drawing/2014/main" id="{00000000-0008-0000-02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35</xdr:row>
          <xdr:rowOff>28575</xdr:rowOff>
        </xdr:from>
        <xdr:to>
          <xdr:col>11</xdr:col>
          <xdr:colOff>133350</xdr:colOff>
          <xdr:row>35</xdr:row>
          <xdr:rowOff>219075</xdr:rowOff>
        </xdr:to>
        <xdr:sp macro="" textlink="">
          <xdr:nvSpPr>
            <xdr:cNvPr id="34873" name="Option Button 57" hidden="1">
              <a:extLst>
                <a:ext uri="{63B3BB69-23CF-44E3-9099-C40C66FF867C}">
                  <a14:compatExt spid="_x0000_s34873"/>
                </a:ext>
                <a:ext uri="{FF2B5EF4-FFF2-40B4-BE49-F238E27FC236}">
                  <a16:creationId xmlns:a16="http://schemas.microsoft.com/office/drawing/2014/main" id="{00000000-0008-0000-02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49</xdr:row>
          <xdr:rowOff>28575</xdr:rowOff>
        </xdr:from>
        <xdr:to>
          <xdr:col>12</xdr:col>
          <xdr:colOff>733425</xdr:colOff>
          <xdr:row>49</xdr:row>
          <xdr:rowOff>200025</xdr:rowOff>
        </xdr:to>
        <xdr:sp macro="" textlink="">
          <xdr:nvSpPr>
            <xdr:cNvPr id="34874" name="Drop Down 58" hidden="1">
              <a:extLst>
                <a:ext uri="{63B3BB69-23CF-44E3-9099-C40C66FF867C}">
                  <a14:compatExt spid="_x0000_s34874"/>
                </a:ext>
                <a:ext uri="{FF2B5EF4-FFF2-40B4-BE49-F238E27FC236}">
                  <a16:creationId xmlns:a16="http://schemas.microsoft.com/office/drawing/2014/main" id="{00000000-0008-0000-0200-00003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50</xdr:row>
          <xdr:rowOff>28575</xdr:rowOff>
        </xdr:from>
        <xdr:to>
          <xdr:col>12</xdr:col>
          <xdr:colOff>733425</xdr:colOff>
          <xdr:row>50</xdr:row>
          <xdr:rowOff>200025</xdr:rowOff>
        </xdr:to>
        <xdr:sp macro="" textlink="">
          <xdr:nvSpPr>
            <xdr:cNvPr id="34875" name="Drop Down 59" hidden="1">
              <a:extLst>
                <a:ext uri="{63B3BB69-23CF-44E3-9099-C40C66FF867C}">
                  <a14:compatExt spid="_x0000_s34875"/>
                </a:ext>
                <a:ext uri="{FF2B5EF4-FFF2-40B4-BE49-F238E27FC236}">
                  <a16:creationId xmlns:a16="http://schemas.microsoft.com/office/drawing/2014/main" id="{00000000-0008-0000-0200-00003B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51</xdr:row>
          <xdr:rowOff>28575</xdr:rowOff>
        </xdr:from>
        <xdr:to>
          <xdr:col>12</xdr:col>
          <xdr:colOff>733425</xdr:colOff>
          <xdr:row>51</xdr:row>
          <xdr:rowOff>200025</xdr:rowOff>
        </xdr:to>
        <xdr:sp macro="" textlink="">
          <xdr:nvSpPr>
            <xdr:cNvPr id="34876" name="Drop Down 60" hidden="1">
              <a:extLst>
                <a:ext uri="{63B3BB69-23CF-44E3-9099-C40C66FF867C}">
                  <a14:compatExt spid="_x0000_s34876"/>
                </a:ext>
                <a:ext uri="{FF2B5EF4-FFF2-40B4-BE49-F238E27FC236}">
                  <a16:creationId xmlns:a16="http://schemas.microsoft.com/office/drawing/2014/main" id="{00000000-0008-0000-0200-00003C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44</xdr:row>
          <xdr:rowOff>28575</xdr:rowOff>
        </xdr:from>
        <xdr:to>
          <xdr:col>12</xdr:col>
          <xdr:colOff>733425</xdr:colOff>
          <xdr:row>44</xdr:row>
          <xdr:rowOff>200025</xdr:rowOff>
        </xdr:to>
        <xdr:sp macro="" textlink="">
          <xdr:nvSpPr>
            <xdr:cNvPr id="34877" name="Drop Down 61" hidden="1">
              <a:extLst>
                <a:ext uri="{63B3BB69-23CF-44E3-9099-C40C66FF867C}">
                  <a14:compatExt spid="_x0000_s34877"/>
                </a:ext>
                <a:ext uri="{FF2B5EF4-FFF2-40B4-BE49-F238E27FC236}">
                  <a16:creationId xmlns:a16="http://schemas.microsoft.com/office/drawing/2014/main" id="{00000000-0008-0000-0200-00003D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46</xdr:row>
          <xdr:rowOff>28575</xdr:rowOff>
        </xdr:from>
        <xdr:to>
          <xdr:col>12</xdr:col>
          <xdr:colOff>733425</xdr:colOff>
          <xdr:row>46</xdr:row>
          <xdr:rowOff>200025</xdr:rowOff>
        </xdr:to>
        <xdr:sp macro="" textlink="">
          <xdr:nvSpPr>
            <xdr:cNvPr id="34878" name="Drop Down 62" hidden="1">
              <a:extLst>
                <a:ext uri="{63B3BB69-23CF-44E3-9099-C40C66FF867C}">
                  <a14:compatExt spid="_x0000_s34878"/>
                </a:ext>
                <a:ext uri="{FF2B5EF4-FFF2-40B4-BE49-F238E27FC236}">
                  <a16:creationId xmlns:a16="http://schemas.microsoft.com/office/drawing/2014/main" id="{00000000-0008-0000-0200-00003E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44</xdr:row>
          <xdr:rowOff>28575</xdr:rowOff>
        </xdr:from>
        <xdr:to>
          <xdr:col>15</xdr:col>
          <xdr:colOff>723900</xdr:colOff>
          <xdr:row>44</xdr:row>
          <xdr:rowOff>200025</xdr:rowOff>
        </xdr:to>
        <xdr:sp macro="" textlink="">
          <xdr:nvSpPr>
            <xdr:cNvPr id="34879" name="Drop Down 63" hidden="1">
              <a:extLst>
                <a:ext uri="{63B3BB69-23CF-44E3-9099-C40C66FF867C}">
                  <a14:compatExt spid="_x0000_s34879"/>
                </a:ext>
                <a:ext uri="{FF2B5EF4-FFF2-40B4-BE49-F238E27FC236}">
                  <a16:creationId xmlns:a16="http://schemas.microsoft.com/office/drawing/2014/main" id="{00000000-0008-0000-0200-00003F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45</xdr:row>
          <xdr:rowOff>28575</xdr:rowOff>
        </xdr:from>
        <xdr:to>
          <xdr:col>15</xdr:col>
          <xdr:colOff>723900</xdr:colOff>
          <xdr:row>45</xdr:row>
          <xdr:rowOff>200025</xdr:rowOff>
        </xdr:to>
        <xdr:sp macro="" textlink="">
          <xdr:nvSpPr>
            <xdr:cNvPr id="34880" name="Drop Down 64" hidden="1">
              <a:extLst>
                <a:ext uri="{63B3BB69-23CF-44E3-9099-C40C66FF867C}">
                  <a14:compatExt spid="_x0000_s34880"/>
                </a:ext>
                <a:ext uri="{FF2B5EF4-FFF2-40B4-BE49-F238E27FC236}">
                  <a16:creationId xmlns:a16="http://schemas.microsoft.com/office/drawing/2014/main" id="{00000000-0008-0000-0200-000040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45</xdr:row>
          <xdr:rowOff>28575</xdr:rowOff>
        </xdr:from>
        <xdr:to>
          <xdr:col>12</xdr:col>
          <xdr:colOff>733425</xdr:colOff>
          <xdr:row>45</xdr:row>
          <xdr:rowOff>200025</xdr:rowOff>
        </xdr:to>
        <xdr:sp macro="" textlink="">
          <xdr:nvSpPr>
            <xdr:cNvPr id="34881" name="Drop Down 65" hidden="1">
              <a:extLst>
                <a:ext uri="{63B3BB69-23CF-44E3-9099-C40C66FF867C}">
                  <a14:compatExt spid="_x0000_s34881"/>
                </a:ext>
                <a:ext uri="{FF2B5EF4-FFF2-40B4-BE49-F238E27FC236}">
                  <a16:creationId xmlns:a16="http://schemas.microsoft.com/office/drawing/2014/main" id="{00000000-0008-0000-0200-00004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46</xdr:row>
          <xdr:rowOff>38100</xdr:rowOff>
        </xdr:from>
        <xdr:to>
          <xdr:col>15</xdr:col>
          <xdr:colOff>723900</xdr:colOff>
          <xdr:row>46</xdr:row>
          <xdr:rowOff>209550</xdr:rowOff>
        </xdr:to>
        <xdr:sp macro="" textlink="">
          <xdr:nvSpPr>
            <xdr:cNvPr id="34882" name="Drop Down 66" hidden="1">
              <a:extLst>
                <a:ext uri="{63B3BB69-23CF-44E3-9099-C40C66FF867C}">
                  <a14:compatExt spid="_x0000_s34882"/>
                </a:ext>
                <a:ext uri="{FF2B5EF4-FFF2-40B4-BE49-F238E27FC236}">
                  <a16:creationId xmlns:a16="http://schemas.microsoft.com/office/drawing/2014/main" id="{00000000-0008-0000-0200-00004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38100</xdr:rowOff>
        </xdr:from>
        <xdr:to>
          <xdr:col>11</xdr:col>
          <xdr:colOff>123825</xdr:colOff>
          <xdr:row>40</xdr:row>
          <xdr:rowOff>0</xdr:rowOff>
        </xdr:to>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200-00004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38100</xdr:rowOff>
        </xdr:from>
        <xdr:to>
          <xdr:col>11</xdr:col>
          <xdr:colOff>133350</xdr:colOff>
          <xdr:row>41</xdr:row>
          <xdr:rowOff>0</xdr:rowOff>
        </xdr:to>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200-00004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41</xdr:row>
          <xdr:rowOff>38100</xdr:rowOff>
        </xdr:from>
        <xdr:to>
          <xdr:col>11</xdr:col>
          <xdr:colOff>133350</xdr:colOff>
          <xdr:row>42</xdr:row>
          <xdr:rowOff>0</xdr:rowOff>
        </xdr:to>
        <xdr:sp macro="" textlink="">
          <xdr:nvSpPr>
            <xdr:cNvPr id="34885" name="Check Box 69" hidden="1">
              <a:extLst>
                <a:ext uri="{63B3BB69-23CF-44E3-9099-C40C66FF867C}">
                  <a14:compatExt spid="_x0000_s34885"/>
                </a:ext>
                <a:ext uri="{FF2B5EF4-FFF2-40B4-BE49-F238E27FC236}">
                  <a16:creationId xmlns:a16="http://schemas.microsoft.com/office/drawing/2014/main" id="{00000000-0008-0000-0200-00004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32</xdr:row>
          <xdr:rowOff>190500</xdr:rowOff>
        </xdr:from>
        <xdr:to>
          <xdr:col>16</xdr:col>
          <xdr:colOff>190500</xdr:colOff>
          <xdr:row>37</xdr:row>
          <xdr:rowOff>28575</xdr:rowOff>
        </xdr:to>
        <xdr:sp macro="" textlink="">
          <xdr:nvSpPr>
            <xdr:cNvPr id="34886" name="Group Box 70" hidden="1">
              <a:extLst>
                <a:ext uri="{63B3BB69-23CF-44E3-9099-C40C66FF867C}">
                  <a14:compatExt spid="_x0000_s34886"/>
                </a:ext>
                <a:ext uri="{FF2B5EF4-FFF2-40B4-BE49-F238E27FC236}">
                  <a16:creationId xmlns:a16="http://schemas.microsoft.com/office/drawing/2014/main" id="{00000000-0008-0000-0200-000046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38</xdr:row>
          <xdr:rowOff>180975</xdr:rowOff>
        </xdr:from>
        <xdr:to>
          <xdr:col>9</xdr:col>
          <xdr:colOff>742950</xdr:colOff>
          <xdr:row>42</xdr:row>
          <xdr:rowOff>85725</xdr:rowOff>
        </xdr:to>
        <xdr:sp macro="" textlink="">
          <xdr:nvSpPr>
            <xdr:cNvPr id="34888" name="Group Box 72" hidden="1">
              <a:extLst>
                <a:ext uri="{63B3BB69-23CF-44E3-9099-C40C66FF867C}">
                  <a14:compatExt spid="_x0000_s34888"/>
                </a:ext>
                <a:ext uri="{FF2B5EF4-FFF2-40B4-BE49-F238E27FC236}">
                  <a16:creationId xmlns:a16="http://schemas.microsoft.com/office/drawing/2014/main" id="{00000000-0008-0000-0200-000048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866775</xdr:colOff>
          <xdr:row>38</xdr:row>
          <xdr:rowOff>190500</xdr:rowOff>
        </xdr:from>
        <xdr:to>
          <xdr:col>12</xdr:col>
          <xdr:colOff>781050</xdr:colOff>
          <xdr:row>42</xdr:row>
          <xdr:rowOff>76200</xdr:rowOff>
        </xdr:to>
        <xdr:sp macro="" textlink="">
          <xdr:nvSpPr>
            <xdr:cNvPr id="34889" name="Group Box 73" hidden="1">
              <a:extLst>
                <a:ext uri="{63B3BB69-23CF-44E3-9099-C40C66FF867C}">
                  <a14:compatExt spid="_x0000_s34889"/>
                </a:ext>
                <a:ext uri="{FF2B5EF4-FFF2-40B4-BE49-F238E27FC236}">
                  <a16:creationId xmlns:a16="http://schemas.microsoft.com/office/drawing/2014/main" id="{00000000-0008-0000-0200-00004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43</xdr:row>
          <xdr:rowOff>190500</xdr:rowOff>
        </xdr:from>
        <xdr:to>
          <xdr:col>16</xdr:col>
          <xdr:colOff>238125</xdr:colOff>
          <xdr:row>47</xdr:row>
          <xdr:rowOff>57150</xdr:rowOff>
        </xdr:to>
        <xdr:sp macro="" textlink="">
          <xdr:nvSpPr>
            <xdr:cNvPr id="34890" name="Group Box 74" hidden="1">
              <a:extLst>
                <a:ext uri="{63B3BB69-23CF-44E3-9099-C40C66FF867C}">
                  <a14:compatExt spid="_x0000_s34890"/>
                </a:ext>
                <a:ext uri="{FF2B5EF4-FFF2-40B4-BE49-F238E27FC236}">
                  <a16:creationId xmlns:a16="http://schemas.microsoft.com/office/drawing/2014/main" id="{00000000-0008-0000-0200-00004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48</xdr:row>
          <xdr:rowOff>190500</xdr:rowOff>
        </xdr:from>
        <xdr:to>
          <xdr:col>14</xdr:col>
          <xdr:colOff>85725</xdr:colOff>
          <xdr:row>52</xdr:row>
          <xdr:rowOff>38100</xdr:rowOff>
        </xdr:to>
        <xdr:sp macro="" textlink="">
          <xdr:nvSpPr>
            <xdr:cNvPr id="34891" name="Group Box 75" hidden="1">
              <a:extLst>
                <a:ext uri="{63B3BB69-23CF-44E3-9099-C40C66FF867C}">
                  <a14:compatExt spid="_x0000_s34891"/>
                </a:ext>
                <a:ext uri="{FF2B5EF4-FFF2-40B4-BE49-F238E27FC236}">
                  <a16:creationId xmlns:a16="http://schemas.microsoft.com/office/drawing/2014/main" id="{00000000-0008-0000-0200-00004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xdr:row>
          <xdr:rowOff>180975</xdr:rowOff>
        </xdr:from>
        <xdr:to>
          <xdr:col>6</xdr:col>
          <xdr:colOff>200025</xdr:colOff>
          <xdr:row>8</xdr:row>
          <xdr:rowOff>57150</xdr:rowOff>
        </xdr:to>
        <xdr:sp macro="" textlink="">
          <xdr:nvSpPr>
            <xdr:cNvPr id="34892" name="Group Box 76" hidden="1">
              <a:extLst>
                <a:ext uri="{63B3BB69-23CF-44E3-9099-C40C66FF867C}">
                  <a14:compatExt spid="_x0000_s34892"/>
                </a:ext>
                <a:ext uri="{FF2B5EF4-FFF2-40B4-BE49-F238E27FC236}">
                  <a16:creationId xmlns:a16="http://schemas.microsoft.com/office/drawing/2014/main" id="{00000000-0008-0000-0200-00004C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xdr:row>
          <xdr:rowOff>47625</xdr:rowOff>
        </xdr:from>
        <xdr:to>
          <xdr:col>2</xdr:col>
          <xdr:colOff>180975</xdr:colOff>
          <xdr:row>6</xdr:row>
          <xdr:rowOff>0</xdr:rowOff>
        </xdr:to>
        <xdr:sp macro="" textlink="">
          <xdr:nvSpPr>
            <xdr:cNvPr id="34893" name="Check Box 77" hidden="1">
              <a:extLst>
                <a:ext uri="{63B3BB69-23CF-44E3-9099-C40C66FF867C}">
                  <a14:compatExt spid="_x0000_s34893"/>
                </a:ext>
                <a:ext uri="{FF2B5EF4-FFF2-40B4-BE49-F238E27FC236}">
                  <a16:creationId xmlns:a16="http://schemas.microsoft.com/office/drawing/2014/main" id="{00000000-0008-0000-0200-00004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xdr:row>
          <xdr:rowOff>38100</xdr:rowOff>
        </xdr:from>
        <xdr:to>
          <xdr:col>2</xdr:col>
          <xdr:colOff>180975</xdr:colOff>
          <xdr:row>6</xdr:row>
          <xdr:rowOff>219075</xdr:rowOff>
        </xdr:to>
        <xdr:sp macro="" textlink="">
          <xdr:nvSpPr>
            <xdr:cNvPr id="34894" name="Check Box 78" hidden="1">
              <a:extLst>
                <a:ext uri="{63B3BB69-23CF-44E3-9099-C40C66FF867C}">
                  <a14:compatExt spid="_x0000_s34894"/>
                </a:ext>
                <a:ext uri="{FF2B5EF4-FFF2-40B4-BE49-F238E27FC236}">
                  <a16:creationId xmlns:a16="http://schemas.microsoft.com/office/drawing/2014/main" id="{00000000-0008-0000-0200-00004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xdr:row>
          <xdr:rowOff>38100</xdr:rowOff>
        </xdr:from>
        <xdr:to>
          <xdr:col>2</xdr:col>
          <xdr:colOff>180975</xdr:colOff>
          <xdr:row>7</xdr:row>
          <xdr:rowOff>219075</xdr:rowOff>
        </xdr:to>
        <xdr:sp macro="" textlink="">
          <xdr:nvSpPr>
            <xdr:cNvPr id="34895" name="Check Box 79" hidden="1">
              <a:extLst>
                <a:ext uri="{63B3BB69-23CF-44E3-9099-C40C66FF867C}">
                  <a14:compatExt spid="_x0000_s34895"/>
                </a:ext>
                <a:ext uri="{FF2B5EF4-FFF2-40B4-BE49-F238E27FC236}">
                  <a16:creationId xmlns:a16="http://schemas.microsoft.com/office/drawing/2014/main" id="{00000000-0008-0000-0200-00004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32</xdr:row>
          <xdr:rowOff>190500</xdr:rowOff>
        </xdr:from>
        <xdr:to>
          <xdr:col>6</xdr:col>
          <xdr:colOff>190500</xdr:colOff>
          <xdr:row>36</xdr:row>
          <xdr:rowOff>57150</xdr:rowOff>
        </xdr:to>
        <xdr:sp macro="" textlink="">
          <xdr:nvSpPr>
            <xdr:cNvPr id="34896" name="Group Box 80" hidden="1">
              <a:extLst>
                <a:ext uri="{63B3BB69-23CF-44E3-9099-C40C66FF867C}">
                  <a14:compatExt spid="_x0000_s34896"/>
                </a:ext>
                <a:ext uri="{FF2B5EF4-FFF2-40B4-BE49-F238E27FC236}">
                  <a16:creationId xmlns:a16="http://schemas.microsoft.com/office/drawing/2014/main" id="{00000000-0008-0000-0200-00005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33</xdr:row>
          <xdr:rowOff>47625</xdr:rowOff>
        </xdr:from>
        <xdr:to>
          <xdr:col>2</xdr:col>
          <xdr:colOff>200025</xdr:colOff>
          <xdr:row>34</xdr:row>
          <xdr:rowOff>0</xdr:rowOff>
        </xdr:to>
        <xdr:sp macro="" textlink="">
          <xdr:nvSpPr>
            <xdr:cNvPr id="34897" name="Check Box 81" hidden="1">
              <a:extLst>
                <a:ext uri="{63B3BB69-23CF-44E3-9099-C40C66FF867C}">
                  <a14:compatExt spid="_x0000_s34897"/>
                </a:ext>
                <a:ext uri="{FF2B5EF4-FFF2-40B4-BE49-F238E27FC236}">
                  <a16:creationId xmlns:a16="http://schemas.microsoft.com/office/drawing/2014/main" id="{00000000-0008-0000-0200-00005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34</xdr:row>
          <xdr:rowOff>38100</xdr:rowOff>
        </xdr:from>
        <xdr:to>
          <xdr:col>2</xdr:col>
          <xdr:colOff>200025</xdr:colOff>
          <xdr:row>34</xdr:row>
          <xdr:rowOff>219075</xdr:rowOff>
        </xdr:to>
        <xdr:sp macro="" textlink="">
          <xdr:nvSpPr>
            <xdr:cNvPr id="34898" name="Check Box 82" hidden="1">
              <a:extLst>
                <a:ext uri="{63B3BB69-23CF-44E3-9099-C40C66FF867C}">
                  <a14:compatExt spid="_x0000_s34898"/>
                </a:ext>
                <a:ext uri="{FF2B5EF4-FFF2-40B4-BE49-F238E27FC236}">
                  <a16:creationId xmlns:a16="http://schemas.microsoft.com/office/drawing/2014/main" id="{00000000-0008-0000-0200-00005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38100</xdr:rowOff>
        </xdr:from>
        <xdr:to>
          <xdr:col>2</xdr:col>
          <xdr:colOff>200025</xdr:colOff>
          <xdr:row>35</xdr:row>
          <xdr:rowOff>219075</xdr:rowOff>
        </xdr:to>
        <xdr:sp macro="" textlink="">
          <xdr:nvSpPr>
            <xdr:cNvPr id="34899" name="Check Box 83" hidden="1">
              <a:extLst>
                <a:ext uri="{63B3BB69-23CF-44E3-9099-C40C66FF867C}">
                  <a14:compatExt spid="_x0000_s34899"/>
                </a:ext>
                <a:ext uri="{FF2B5EF4-FFF2-40B4-BE49-F238E27FC236}">
                  <a16:creationId xmlns:a16="http://schemas.microsoft.com/office/drawing/2014/main" id="{00000000-0008-0000-0200-00005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xdr:row>
          <xdr:rowOff>38100</xdr:rowOff>
        </xdr:from>
        <xdr:to>
          <xdr:col>14</xdr:col>
          <xdr:colOff>133350</xdr:colOff>
          <xdr:row>8</xdr:row>
          <xdr:rowOff>0</xdr:rowOff>
        </xdr:to>
        <xdr:sp macro="" textlink="">
          <xdr:nvSpPr>
            <xdr:cNvPr id="34900" name="Option Button 84" hidden="1">
              <a:extLst>
                <a:ext uri="{63B3BB69-23CF-44E3-9099-C40C66FF867C}">
                  <a14:compatExt spid="_x0000_s34900"/>
                </a:ext>
                <a:ext uri="{FF2B5EF4-FFF2-40B4-BE49-F238E27FC236}">
                  <a16:creationId xmlns:a16="http://schemas.microsoft.com/office/drawing/2014/main" id="{00000000-0008-0000-0200-00005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xdr:row>
          <xdr:rowOff>38100</xdr:rowOff>
        </xdr:from>
        <xdr:to>
          <xdr:col>8</xdr:col>
          <xdr:colOff>161925</xdr:colOff>
          <xdr:row>8</xdr:row>
          <xdr:rowOff>228600</xdr:rowOff>
        </xdr:to>
        <xdr:sp macro="" textlink="">
          <xdr:nvSpPr>
            <xdr:cNvPr id="34901" name="Option Button 85" hidden="1">
              <a:extLst>
                <a:ext uri="{63B3BB69-23CF-44E3-9099-C40C66FF867C}">
                  <a14:compatExt spid="_x0000_s34901"/>
                </a:ext>
                <a:ext uri="{FF2B5EF4-FFF2-40B4-BE49-F238E27FC236}">
                  <a16:creationId xmlns:a16="http://schemas.microsoft.com/office/drawing/2014/main" id="{00000000-0008-0000-0200-00005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35</xdr:row>
          <xdr:rowOff>28575</xdr:rowOff>
        </xdr:from>
        <xdr:to>
          <xdr:col>14</xdr:col>
          <xdr:colOff>123825</xdr:colOff>
          <xdr:row>35</xdr:row>
          <xdr:rowOff>219075</xdr:rowOff>
        </xdr:to>
        <xdr:sp macro="" textlink="">
          <xdr:nvSpPr>
            <xdr:cNvPr id="34902" name="Option Button 86" hidden="1">
              <a:extLst>
                <a:ext uri="{63B3BB69-23CF-44E3-9099-C40C66FF867C}">
                  <a14:compatExt spid="_x0000_s34902"/>
                </a:ext>
                <a:ext uri="{FF2B5EF4-FFF2-40B4-BE49-F238E27FC236}">
                  <a16:creationId xmlns:a16="http://schemas.microsoft.com/office/drawing/2014/main" id="{00000000-0008-0000-0200-00005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36</xdr:row>
          <xdr:rowOff>28575</xdr:rowOff>
        </xdr:from>
        <xdr:to>
          <xdr:col>8</xdr:col>
          <xdr:colOff>161925</xdr:colOff>
          <xdr:row>36</xdr:row>
          <xdr:rowOff>219075</xdr:rowOff>
        </xdr:to>
        <xdr:sp macro="" textlink="">
          <xdr:nvSpPr>
            <xdr:cNvPr id="34904" name="Option Button 88" hidden="1">
              <a:extLst>
                <a:ext uri="{63B3BB69-23CF-44E3-9099-C40C66FF867C}">
                  <a14:compatExt spid="_x0000_s34904"/>
                </a:ext>
                <a:ext uri="{FF2B5EF4-FFF2-40B4-BE49-F238E27FC236}">
                  <a16:creationId xmlns:a16="http://schemas.microsoft.com/office/drawing/2014/main" id="{00000000-0008-0000-0200-00005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276225</xdr:colOff>
      <xdr:row>63</xdr:row>
      <xdr:rowOff>0</xdr:rowOff>
    </xdr:from>
    <xdr:to>
      <xdr:col>0</xdr:col>
      <xdr:colOff>5864225</xdr:colOff>
      <xdr:row>94</xdr:row>
      <xdr:rowOff>9526</xdr:rowOff>
    </xdr:to>
    <xdr:pic>
      <xdr:nvPicPr>
        <xdr:cNvPr id="2" name="図 1">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585"/>
        <a:stretch/>
      </xdr:blipFill>
      <xdr:spPr bwMode="auto">
        <a:xfrm>
          <a:off x="276225" y="10553700"/>
          <a:ext cx="5588000" cy="53244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sgmo-felica-kentei@sony.com" TargetMode="External"/><Relationship Id="rId1" Type="http://schemas.openxmlformats.org/officeDocument/2006/relationships/hyperlink" Target="mailto:emcs-felica-kentei@jp.sony.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9" Type="http://schemas.openxmlformats.org/officeDocument/2006/relationships/ctrlProp" Target="../ctrlProps/ctrlProp101.xml"/><Relationship Id="rId21" Type="http://schemas.openxmlformats.org/officeDocument/2006/relationships/ctrlProp" Target="../ctrlProps/ctrlProp83.xml"/><Relationship Id="rId34" Type="http://schemas.openxmlformats.org/officeDocument/2006/relationships/ctrlProp" Target="../ctrlProps/ctrlProp96.xml"/><Relationship Id="rId42" Type="http://schemas.openxmlformats.org/officeDocument/2006/relationships/ctrlProp" Target="../ctrlProps/ctrlProp104.xml"/><Relationship Id="rId47" Type="http://schemas.openxmlformats.org/officeDocument/2006/relationships/ctrlProp" Target="../ctrlProps/ctrlProp109.xml"/><Relationship Id="rId50" Type="http://schemas.openxmlformats.org/officeDocument/2006/relationships/ctrlProp" Target="../ctrlProps/ctrlProp112.xml"/><Relationship Id="rId55" Type="http://schemas.openxmlformats.org/officeDocument/2006/relationships/ctrlProp" Target="../ctrlProps/ctrlProp117.xml"/><Relationship Id="rId63" Type="http://schemas.openxmlformats.org/officeDocument/2006/relationships/ctrlProp" Target="../ctrlProps/ctrlProp125.xml"/><Relationship Id="rId68" Type="http://schemas.openxmlformats.org/officeDocument/2006/relationships/ctrlProp" Target="../ctrlProps/ctrlProp130.xml"/><Relationship Id="rId7" Type="http://schemas.openxmlformats.org/officeDocument/2006/relationships/ctrlProp" Target="../ctrlProps/ctrlProp69.xml"/><Relationship Id="rId71" Type="http://schemas.openxmlformats.org/officeDocument/2006/relationships/ctrlProp" Target="../ctrlProps/ctrlProp133.xml"/><Relationship Id="rId2" Type="http://schemas.openxmlformats.org/officeDocument/2006/relationships/drawing" Target="../drawings/drawing3.xml"/><Relationship Id="rId16" Type="http://schemas.openxmlformats.org/officeDocument/2006/relationships/ctrlProp" Target="../ctrlProps/ctrlProp78.xml"/><Relationship Id="rId29" Type="http://schemas.openxmlformats.org/officeDocument/2006/relationships/ctrlProp" Target="../ctrlProps/ctrlProp91.xml"/><Relationship Id="rId1" Type="http://schemas.openxmlformats.org/officeDocument/2006/relationships/printerSettings" Target="../printerSettings/printerSettings3.bin"/><Relationship Id="rId6" Type="http://schemas.openxmlformats.org/officeDocument/2006/relationships/ctrlProp" Target="../ctrlProps/ctrlProp68.xml"/><Relationship Id="rId11" Type="http://schemas.openxmlformats.org/officeDocument/2006/relationships/ctrlProp" Target="../ctrlProps/ctrlProp73.xml"/><Relationship Id="rId24" Type="http://schemas.openxmlformats.org/officeDocument/2006/relationships/ctrlProp" Target="../ctrlProps/ctrlProp86.xml"/><Relationship Id="rId32" Type="http://schemas.openxmlformats.org/officeDocument/2006/relationships/ctrlProp" Target="../ctrlProps/ctrlProp94.xml"/><Relationship Id="rId37" Type="http://schemas.openxmlformats.org/officeDocument/2006/relationships/ctrlProp" Target="../ctrlProps/ctrlProp99.xml"/><Relationship Id="rId40" Type="http://schemas.openxmlformats.org/officeDocument/2006/relationships/ctrlProp" Target="../ctrlProps/ctrlProp102.xml"/><Relationship Id="rId45" Type="http://schemas.openxmlformats.org/officeDocument/2006/relationships/ctrlProp" Target="../ctrlProps/ctrlProp107.xml"/><Relationship Id="rId53" Type="http://schemas.openxmlformats.org/officeDocument/2006/relationships/ctrlProp" Target="../ctrlProps/ctrlProp115.xml"/><Relationship Id="rId58" Type="http://schemas.openxmlformats.org/officeDocument/2006/relationships/ctrlProp" Target="../ctrlProps/ctrlProp120.xml"/><Relationship Id="rId66" Type="http://schemas.openxmlformats.org/officeDocument/2006/relationships/ctrlProp" Target="../ctrlProps/ctrlProp128.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28" Type="http://schemas.openxmlformats.org/officeDocument/2006/relationships/ctrlProp" Target="../ctrlProps/ctrlProp90.xml"/><Relationship Id="rId36" Type="http://schemas.openxmlformats.org/officeDocument/2006/relationships/ctrlProp" Target="../ctrlProps/ctrlProp98.xml"/><Relationship Id="rId49" Type="http://schemas.openxmlformats.org/officeDocument/2006/relationships/ctrlProp" Target="../ctrlProps/ctrlProp111.xml"/><Relationship Id="rId57" Type="http://schemas.openxmlformats.org/officeDocument/2006/relationships/ctrlProp" Target="../ctrlProps/ctrlProp119.xml"/><Relationship Id="rId61" Type="http://schemas.openxmlformats.org/officeDocument/2006/relationships/ctrlProp" Target="../ctrlProps/ctrlProp123.xml"/><Relationship Id="rId10" Type="http://schemas.openxmlformats.org/officeDocument/2006/relationships/ctrlProp" Target="../ctrlProps/ctrlProp72.xml"/><Relationship Id="rId19" Type="http://schemas.openxmlformats.org/officeDocument/2006/relationships/ctrlProp" Target="../ctrlProps/ctrlProp81.xml"/><Relationship Id="rId31" Type="http://schemas.openxmlformats.org/officeDocument/2006/relationships/ctrlProp" Target="../ctrlProps/ctrlProp93.xml"/><Relationship Id="rId44" Type="http://schemas.openxmlformats.org/officeDocument/2006/relationships/ctrlProp" Target="../ctrlProps/ctrlProp106.xml"/><Relationship Id="rId52" Type="http://schemas.openxmlformats.org/officeDocument/2006/relationships/ctrlProp" Target="../ctrlProps/ctrlProp114.xml"/><Relationship Id="rId60" Type="http://schemas.openxmlformats.org/officeDocument/2006/relationships/ctrlProp" Target="../ctrlProps/ctrlProp122.xml"/><Relationship Id="rId65" Type="http://schemas.openxmlformats.org/officeDocument/2006/relationships/ctrlProp" Target="../ctrlProps/ctrlProp127.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 Id="rId27" Type="http://schemas.openxmlformats.org/officeDocument/2006/relationships/ctrlProp" Target="../ctrlProps/ctrlProp89.xml"/><Relationship Id="rId30" Type="http://schemas.openxmlformats.org/officeDocument/2006/relationships/ctrlProp" Target="../ctrlProps/ctrlProp92.xml"/><Relationship Id="rId35" Type="http://schemas.openxmlformats.org/officeDocument/2006/relationships/ctrlProp" Target="../ctrlProps/ctrlProp97.xml"/><Relationship Id="rId43" Type="http://schemas.openxmlformats.org/officeDocument/2006/relationships/ctrlProp" Target="../ctrlProps/ctrlProp105.xml"/><Relationship Id="rId48" Type="http://schemas.openxmlformats.org/officeDocument/2006/relationships/ctrlProp" Target="../ctrlProps/ctrlProp110.xml"/><Relationship Id="rId56" Type="http://schemas.openxmlformats.org/officeDocument/2006/relationships/ctrlProp" Target="../ctrlProps/ctrlProp118.xml"/><Relationship Id="rId64" Type="http://schemas.openxmlformats.org/officeDocument/2006/relationships/ctrlProp" Target="../ctrlProps/ctrlProp126.xml"/><Relationship Id="rId69" Type="http://schemas.openxmlformats.org/officeDocument/2006/relationships/ctrlProp" Target="../ctrlProps/ctrlProp131.xml"/><Relationship Id="rId8" Type="http://schemas.openxmlformats.org/officeDocument/2006/relationships/ctrlProp" Target="../ctrlProps/ctrlProp70.xml"/><Relationship Id="rId51" Type="http://schemas.openxmlformats.org/officeDocument/2006/relationships/ctrlProp" Target="../ctrlProps/ctrlProp113.xml"/><Relationship Id="rId3" Type="http://schemas.openxmlformats.org/officeDocument/2006/relationships/vmlDrawing" Target="../drawings/vmlDrawing3.v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33" Type="http://schemas.openxmlformats.org/officeDocument/2006/relationships/ctrlProp" Target="../ctrlProps/ctrlProp95.xml"/><Relationship Id="rId38" Type="http://schemas.openxmlformats.org/officeDocument/2006/relationships/ctrlProp" Target="../ctrlProps/ctrlProp100.xml"/><Relationship Id="rId46" Type="http://schemas.openxmlformats.org/officeDocument/2006/relationships/ctrlProp" Target="../ctrlProps/ctrlProp108.xml"/><Relationship Id="rId59" Type="http://schemas.openxmlformats.org/officeDocument/2006/relationships/ctrlProp" Target="../ctrlProps/ctrlProp121.xml"/><Relationship Id="rId67" Type="http://schemas.openxmlformats.org/officeDocument/2006/relationships/ctrlProp" Target="../ctrlProps/ctrlProp129.xml"/><Relationship Id="rId20" Type="http://schemas.openxmlformats.org/officeDocument/2006/relationships/ctrlProp" Target="../ctrlProps/ctrlProp82.xml"/><Relationship Id="rId41" Type="http://schemas.openxmlformats.org/officeDocument/2006/relationships/ctrlProp" Target="../ctrlProps/ctrlProp103.xml"/><Relationship Id="rId54" Type="http://schemas.openxmlformats.org/officeDocument/2006/relationships/ctrlProp" Target="../ctrlProps/ctrlProp116.xml"/><Relationship Id="rId62" Type="http://schemas.openxmlformats.org/officeDocument/2006/relationships/ctrlProp" Target="../ctrlProps/ctrlProp124.xml"/><Relationship Id="rId70" Type="http://schemas.openxmlformats.org/officeDocument/2006/relationships/ctrlProp" Target="../ctrlProps/ctrlProp13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sgmo-felica-kentei@son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37"/>
  <sheetViews>
    <sheetView showGridLines="0" tabSelected="1" view="pageBreakPreview" zoomScale="90" zoomScaleNormal="100" zoomScaleSheetLayoutView="90" workbookViewId="0">
      <selection activeCell="O5" sqref="O5:Q5"/>
    </sheetView>
  </sheetViews>
  <sheetFormatPr defaultColWidth="9" defaultRowHeight="13.5" x14ac:dyDescent="0.15"/>
  <cols>
    <col min="1" max="1" width="7.625" style="114" customWidth="1"/>
    <col min="2" max="3" width="2.625" style="114" customWidth="1"/>
    <col min="4" max="4" width="2.5" style="114" customWidth="1"/>
    <col min="5" max="5" width="6.375" style="114" customWidth="1"/>
    <col min="6" max="6" width="10.75" style="114" customWidth="1"/>
    <col min="7" max="7" width="9.625" style="114" customWidth="1"/>
    <col min="8" max="8" width="2.625" style="114" customWidth="1"/>
    <col min="9" max="9" width="7.875" style="114" customWidth="1"/>
    <col min="10" max="10" width="2.5" style="114" customWidth="1"/>
    <col min="11" max="11" width="6.75" style="114" customWidth="1"/>
    <col min="12" max="12" width="8.375" style="114" customWidth="1"/>
    <col min="13" max="13" width="3" style="114" customWidth="1"/>
    <col min="14" max="14" width="10.625" style="114" customWidth="1"/>
    <col min="15" max="15" width="5.75" style="114" customWidth="1"/>
    <col min="16" max="16" width="2.875" style="114" customWidth="1"/>
    <col min="17" max="17" width="8.375" style="114" customWidth="1"/>
    <col min="18" max="18" width="3.375" style="114" customWidth="1"/>
    <col min="19" max="19" width="5.5" style="114" hidden="1" customWidth="1"/>
    <col min="20" max="16384" width="9" style="114"/>
  </cols>
  <sheetData>
    <row r="1" spans="1:19" ht="17.25" customHeight="1" x14ac:dyDescent="0.15">
      <c r="R1" s="8" t="s">
        <v>232</v>
      </c>
    </row>
    <row r="2" spans="1:19" ht="25.5" x14ac:dyDescent="0.15">
      <c r="A2" s="199" t="s">
        <v>111</v>
      </c>
      <c r="B2" s="199"/>
      <c r="C2" s="200"/>
      <c r="D2" s="200"/>
      <c r="E2" s="200"/>
      <c r="F2" s="200"/>
      <c r="G2" s="200"/>
      <c r="H2" s="200"/>
      <c r="I2" s="200"/>
      <c r="J2" s="200"/>
      <c r="K2" s="200"/>
      <c r="L2" s="200"/>
      <c r="M2" s="200"/>
      <c r="N2" s="200"/>
      <c r="O2" s="200"/>
      <c r="P2" s="200"/>
      <c r="Q2" s="200"/>
      <c r="R2" s="200"/>
    </row>
    <row r="3" spans="1:19" ht="24.75" hidden="1" customHeight="1" x14ac:dyDescent="0.15">
      <c r="A3" s="115" t="s">
        <v>112</v>
      </c>
      <c r="B3" s="115"/>
      <c r="C3" s="115"/>
      <c r="D3" s="115"/>
      <c r="E3" s="115"/>
      <c r="F3" s="115"/>
      <c r="G3" s="115"/>
    </row>
    <row r="4" spans="1:19" ht="35.25" customHeight="1" x14ac:dyDescent="0.15">
      <c r="A4" s="201" t="s">
        <v>104</v>
      </c>
      <c r="B4" s="201"/>
      <c r="C4" s="202"/>
      <c r="D4" s="202"/>
      <c r="E4" s="202"/>
      <c r="F4" s="202"/>
      <c r="G4" s="202"/>
      <c r="H4" s="202"/>
      <c r="I4" s="202"/>
      <c r="J4" s="202"/>
      <c r="K4" s="202"/>
      <c r="L4" s="202"/>
      <c r="M4" s="202"/>
      <c r="N4" s="202"/>
      <c r="O4" s="202"/>
      <c r="P4" s="202"/>
      <c r="Q4" s="202"/>
      <c r="R4" s="202"/>
    </row>
    <row r="5" spans="1:19" ht="26.25" customHeight="1" x14ac:dyDescent="0.2">
      <c r="A5" s="228" t="s">
        <v>17</v>
      </c>
      <c r="B5" s="228"/>
      <c r="C5" s="209"/>
      <c r="D5" s="209"/>
      <c r="E5" s="209"/>
      <c r="F5" s="115"/>
      <c r="G5" s="115"/>
      <c r="H5" s="116"/>
      <c r="N5" s="139" t="s">
        <v>22</v>
      </c>
      <c r="O5" s="222"/>
      <c r="P5" s="222"/>
      <c r="Q5" s="222"/>
      <c r="R5" s="117"/>
    </row>
    <row r="6" spans="1:19" ht="26.25" customHeight="1" x14ac:dyDescent="0.15">
      <c r="A6" s="214" t="s">
        <v>87</v>
      </c>
      <c r="B6" s="214"/>
      <c r="C6" s="215"/>
      <c r="D6" s="216"/>
      <c r="E6" s="227"/>
      <c r="F6" s="227"/>
      <c r="G6" s="227"/>
      <c r="H6" s="123" t="s">
        <v>18</v>
      </c>
      <c r="I6" s="207" t="s">
        <v>23</v>
      </c>
      <c r="J6" s="226"/>
      <c r="K6" s="226"/>
      <c r="L6" s="220"/>
      <c r="M6" s="221"/>
      <c r="N6" s="221"/>
      <c r="O6" s="221"/>
      <c r="P6" s="221"/>
      <c r="Q6" s="221"/>
      <c r="R6" s="118"/>
    </row>
    <row r="7" spans="1:19" ht="26.25" customHeight="1" x14ac:dyDescent="0.15">
      <c r="A7" s="205" t="s">
        <v>88</v>
      </c>
      <c r="B7" s="229"/>
      <c r="C7" s="216"/>
      <c r="D7" s="217"/>
      <c r="E7" s="217"/>
      <c r="F7" s="217"/>
      <c r="G7" s="217"/>
      <c r="H7" s="217"/>
      <c r="I7" s="217"/>
      <c r="J7" s="217"/>
      <c r="K7" s="217"/>
      <c r="L7" s="217"/>
      <c r="M7" s="227"/>
      <c r="N7" s="227"/>
      <c r="O7" s="227"/>
      <c r="P7" s="118"/>
      <c r="Q7" s="118"/>
      <c r="R7" s="88"/>
    </row>
    <row r="8" spans="1:19" ht="26.25" customHeight="1" x14ac:dyDescent="0.15">
      <c r="A8" s="205" t="s">
        <v>19</v>
      </c>
      <c r="B8" s="229"/>
      <c r="C8" s="230"/>
      <c r="D8" s="231"/>
      <c r="E8" s="231"/>
      <c r="F8" s="231"/>
      <c r="G8" s="231"/>
      <c r="H8" s="231"/>
      <c r="I8" s="231"/>
      <c r="J8" s="231"/>
      <c r="K8" s="231"/>
      <c r="L8" s="231"/>
      <c r="M8" s="232"/>
      <c r="N8" s="232"/>
      <c r="O8" s="232"/>
      <c r="P8" s="118"/>
      <c r="Q8" s="118"/>
      <c r="R8" s="88"/>
    </row>
    <row r="9" spans="1:19" ht="26.25" customHeight="1" x14ac:dyDescent="0.15">
      <c r="A9" s="205" t="s">
        <v>79</v>
      </c>
      <c r="B9" s="229"/>
      <c r="C9" s="230"/>
      <c r="D9" s="233"/>
      <c r="E9" s="233"/>
      <c r="F9" s="233"/>
      <c r="G9" s="233"/>
      <c r="H9" s="233"/>
      <c r="I9" s="233"/>
      <c r="J9" s="233"/>
      <c r="K9" s="233"/>
      <c r="L9" s="233"/>
      <c r="M9" s="233"/>
      <c r="N9" s="233"/>
      <c r="O9" s="233"/>
      <c r="P9" s="131"/>
      <c r="Q9" s="120"/>
      <c r="R9" s="120"/>
    </row>
    <row r="10" spans="1:19" ht="26.25" customHeight="1" x14ac:dyDescent="0.15">
      <c r="A10" s="214" t="s">
        <v>20</v>
      </c>
      <c r="B10" s="214"/>
      <c r="C10" s="215"/>
      <c r="D10" s="216"/>
      <c r="E10" s="227"/>
      <c r="F10" s="227"/>
      <c r="G10" s="227"/>
      <c r="H10" s="119"/>
      <c r="I10" s="207" t="s">
        <v>113</v>
      </c>
      <c r="J10" s="226"/>
      <c r="K10" s="223"/>
      <c r="L10" s="224"/>
      <c r="M10" s="224"/>
      <c r="N10" s="224"/>
      <c r="O10" s="224"/>
      <c r="P10" s="119"/>
      <c r="Q10" s="118"/>
      <c r="R10" s="120"/>
    </row>
    <row r="11" spans="1:19" ht="8.25" customHeight="1" x14ac:dyDescent="0.15">
      <c r="A11" s="133"/>
      <c r="B11" s="133"/>
      <c r="C11" s="124"/>
      <c r="D11" s="133"/>
      <c r="E11" s="134"/>
      <c r="F11" s="134"/>
      <c r="G11" s="134"/>
      <c r="H11" s="119"/>
      <c r="I11" s="118"/>
      <c r="J11" s="134"/>
      <c r="K11" s="131"/>
      <c r="L11" s="118"/>
      <c r="M11" s="118"/>
      <c r="N11" s="118"/>
      <c r="O11" s="118"/>
      <c r="P11" s="119"/>
      <c r="Q11" s="118"/>
      <c r="R11" s="120"/>
    </row>
    <row r="12" spans="1:19" ht="33" customHeight="1" x14ac:dyDescent="0.15">
      <c r="A12" s="138" t="s">
        <v>14</v>
      </c>
      <c r="B12" s="216"/>
      <c r="C12" s="225"/>
      <c r="D12" s="225"/>
      <c r="E12" s="225"/>
      <c r="F12" s="225"/>
      <c r="G12" s="225"/>
      <c r="H12" s="225"/>
      <c r="I12" s="225"/>
      <c r="J12" s="225"/>
      <c r="K12" s="225"/>
      <c r="L12" s="225"/>
      <c r="M12" s="225"/>
      <c r="N12" s="225"/>
      <c r="O12" s="225"/>
      <c r="P12" s="225"/>
      <c r="Q12" s="225"/>
      <c r="R12" s="120"/>
    </row>
    <row r="13" spans="1:19" ht="10.5" customHeight="1" x14ac:dyDescent="0.15">
      <c r="A13" s="130"/>
      <c r="B13" s="130"/>
      <c r="C13" s="130"/>
      <c r="D13" s="130"/>
      <c r="E13" s="130"/>
      <c r="F13" s="130"/>
      <c r="G13" s="130"/>
    </row>
    <row r="14" spans="1:19" ht="20.25" customHeight="1" x14ac:dyDescent="0.15">
      <c r="A14" s="228" t="s">
        <v>21</v>
      </c>
      <c r="B14" s="209"/>
      <c r="C14" s="209"/>
      <c r="D14" s="209"/>
      <c r="E14" s="209"/>
      <c r="F14" s="115"/>
      <c r="G14" s="115"/>
      <c r="H14" s="116"/>
      <c r="I14" s="116"/>
      <c r="J14" s="116"/>
      <c r="K14" s="116"/>
      <c r="L14" s="116"/>
      <c r="M14" s="116"/>
      <c r="N14" s="116"/>
      <c r="O14" s="116"/>
      <c r="P14" s="116"/>
      <c r="Q14" s="116"/>
    </row>
    <row r="15" spans="1:19" s="88" customFormat="1" ht="27" customHeight="1" x14ac:dyDescent="0.15">
      <c r="A15" s="201" t="s">
        <v>119</v>
      </c>
      <c r="B15" s="209"/>
      <c r="C15" s="209"/>
      <c r="D15" s="209"/>
      <c r="E15" s="202"/>
      <c r="F15" s="202"/>
      <c r="G15" s="202"/>
      <c r="H15" s="202"/>
      <c r="I15" s="202"/>
      <c r="J15" s="202"/>
      <c r="K15" s="202"/>
      <c r="L15" s="202"/>
      <c r="M15" s="210"/>
      <c r="N15" s="210"/>
      <c r="O15" s="210"/>
      <c r="P15" s="210"/>
      <c r="Q15" s="210"/>
      <c r="S15" s="114"/>
    </row>
    <row r="16" spans="1:19" ht="27" customHeight="1" x14ac:dyDescent="0.15">
      <c r="A16" s="201" t="s">
        <v>118</v>
      </c>
      <c r="B16" s="202"/>
      <c r="C16" s="202"/>
      <c r="D16" s="202"/>
      <c r="E16" s="202"/>
      <c r="F16" s="202"/>
      <c r="G16" s="202"/>
      <c r="H16" s="202"/>
      <c r="I16" s="202"/>
      <c r="J16" s="202"/>
      <c r="K16" s="202"/>
      <c r="L16" s="202"/>
      <c r="M16" s="210"/>
      <c r="N16" s="210"/>
      <c r="O16" s="210"/>
      <c r="P16" s="210"/>
      <c r="Q16" s="210"/>
    </row>
    <row r="17" spans="1:19" ht="24" customHeight="1" x14ac:dyDescent="0.15"/>
    <row r="18" spans="1:19" ht="21" customHeight="1" x14ac:dyDescent="0.15">
      <c r="A18" s="228" t="s">
        <v>16</v>
      </c>
      <c r="B18" s="209"/>
      <c r="C18" s="209"/>
      <c r="D18" s="209"/>
      <c r="E18" s="209"/>
      <c r="F18" s="209"/>
      <c r="G18" s="209"/>
      <c r="H18" s="202"/>
      <c r="I18" s="116"/>
      <c r="J18" s="116"/>
      <c r="K18" s="116"/>
      <c r="L18" s="116"/>
      <c r="M18" s="116"/>
      <c r="N18" s="116"/>
      <c r="O18" s="116"/>
      <c r="P18" s="116"/>
      <c r="Q18" s="116"/>
    </row>
    <row r="19" spans="1:19" ht="22.5" customHeight="1" x14ac:dyDescent="0.15">
      <c r="A19" s="212" t="s">
        <v>89</v>
      </c>
      <c r="B19" s="202"/>
      <c r="C19" s="202"/>
      <c r="D19" s="202"/>
      <c r="E19" s="202"/>
      <c r="F19" s="202"/>
      <c r="G19" s="202"/>
      <c r="H19" s="202"/>
      <c r="I19" s="202"/>
      <c r="J19" s="202"/>
      <c r="K19" s="88"/>
      <c r="L19" s="88"/>
      <c r="M19" s="88"/>
      <c r="N19" s="88"/>
      <c r="O19" s="88"/>
      <c r="P19" s="88"/>
      <c r="Q19" s="88"/>
      <c r="R19" s="88"/>
    </row>
    <row r="20" spans="1:19" ht="27" customHeight="1" x14ac:dyDescent="0.15">
      <c r="A20" s="201" t="s">
        <v>211</v>
      </c>
      <c r="B20" s="202"/>
      <c r="C20" s="202"/>
      <c r="D20" s="202"/>
      <c r="E20" s="202"/>
      <c r="F20" s="202"/>
      <c r="G20" s="202"/>
      <c r="H20" s="202"/>
      <c r="I20" s="202"/>
      <c r="J20" s="202"/>
      <c r="K20" s="210"/>
      <c r="L20" s="210"/>
      <c r="M20" s="210"/>
      <c r="N20" s="210"/>
      <c r="O20" s="88"/>
      <c r="P20" s="88"/>
      <c r="Q20" s="88"/>
      <c r="R20" s="88"/>
    </row>
    <row r="21" spans="1:19" ht="27" customHeight="1" x14ac:dyDescent="0.15">
      <c r="A21" s="201" t="s">
        <v>90</v>
      </c>
      <c r="B21" s="202"/>
      <c r="C21" s="202"/>
      <c r="D21" s="202"/>
      <c r="E21" s="202"/>
      <c r="F21" s="202"/>
      <c r="G21" s="202"/>
      <c r="H21" s="202"/>
      <c r="I21" s="202"/>
      <c r="J21" s="202"/>
      <c r="K21" s="202"/>
      <c r="L21" s="202"/>
      <c r="M21" s="202"/>
      <c r="N21" s="202"/>
      <c r="O21" s="202"/>
      <c r="P21" s="202"/>
      <c r="Q21" s="202"/>
      <c r="R21" s="88"/>
    </row>
    <row r="22" spans="1:19" ht="13.5" customHeight="1" x14ac:dyDescent="0.15">
      <c r="A22" s="129"/>
      <c r="R22" s="88"/>
    </row>
    <row r="23" spans="1:19" ht="27" customHeight="1" x14ac:dyDescent="0.15">
      <c r="A23" s="121" t="s">
        <v>15</v>
      </c>
      <c r="B23" s="216"/>
      <c r="C23" s="217"/>
      <c r="D23" s="217"/>
      <c r="E23" s="217"/>
      <c r="F23" s="217"/>
      <c r="G23" s="217"/>
      <c r="H23" s="217"/>
      <c r="I23" s="217"/>
      <c r="J23" s="217"/>
      <c r="K23" s="217"/>
      <c r="L23" s="217"/>
      <c r="M23" s="217"/>
      <c r="N23" s="217"/>
      <c r="O23" s="217"/>
      <c r="P23" s="217"/>
      <c r="Q23" s="217"/>
      <c r="R23" s="118"/>
    </row>
    <row r="24" spans="1:19" ht="45" customHeight="1" x14ac:dyDescent="0.2">
      <c r="A24" s="240" t="s">
        <v>91</v>
      </c>
      <c r="B24" s="241"/>
      <c r="C24" s="241"/>
      <c r="D24" s="241"/>
      <c r="E24" s="241"/>
      <c r="F24" s="124"/>
      <c r="G24" s="124"/>
    </row>
    <row r="25" spans="1:19" ht="26.25" customHeight="1" x14ac:dyDescent="0.2">
      <c r="A25" s="214" t="s">
        <v>92</v>
      </c>
      <c r="B25" s="215"/>
      <c r="C25" s="215"/>
      <c r="D25" s="215"/>
      <c r="E25" s="211"/>
      <c r="F25" s="211"/>
      <c r="G25" s="135"/>
      <c r="H25" s="125"/>
      <c r="I25" s="120"/>
      <c r="L25" s="88"/>
      <c r="M25" s="88"/>
    </row>
    <row r="26" spans="1:19" ht="26.25" customHeight="1" x14ac:dyDescent="0.2">
      <c r="A26" s="205" t="s">
        <v>106</v>
      </c>
      <c r="B26" s="206"/>
      <c r="C26" s="206"/>
      <c r="D26" s="206"/>
      <c r="E26" s="206"/>
      <c r="F26" s="207" t="s">
        <v>115</v>
      </c>
      <c r="G26" s="207"/>
      <c r="H26" s="208"/>
      <c r="I26" s="218" t="s">
        <v>108</v>
      </c>
      <c r="J26" s="219"/>
      <c r="K26" s="219"/>
      <c r="L26" s="219"/>
      <c r="M26" s="220"/>
      <c r="N26" s="221"/>
      <c r="O26" s="221"/>
      <c r="P26" s="126" t="s">
        <v>110</v>
      </c>
      <c r="R26" s="119"/>
      <c r="S26" s="176">
        <v>2</v>
      </c>
    </row>
    <row r="27" spans="1:19" ht="26.25" customHeight="1" x14ac:dyDescent="0.15">
      <c r="A27" s="122"/>
      <c r="B27" s="122"/>
      <c r="C27" s="122"/>
      <c r="D27" s="122"/>
      <c r="E27" s="122"/>
      <c r="F27" s="122"/>
      <c r="G27" s="122"/>
      <c r="H27" s="116"/>
      <c r="I27" s="116"/>
      <c r="J27" s="116"/>
      <c r="K27" s="116"/>
      <c r="L27" s="116"/>
      <c r="M27" s="116"/>
      <c r="N27" s="116"/>
      <c r="O27" s="116"/>
      <c r="P27" s="116"/>
      <c r="Q27" s="116"/>
    </row>
    <row r="28" spans="1:19" ht="18.75" customHeight="1" x14ac:dyDescent="0.15">
      <c r="A28" s="201" t="s">
        <v>93</v>
      </c>
      <c r="B28" s="209"/>
      <c r="C28" s="209"/>
      <c r="D28" s="209"/>
      <c r="E28" s="209"/>
      <c r="F28" s="115"/>
      <c r="G28" s="115"/>
      <c r="H28" s="88"/>
      <c r="I28" s="88"/>
      <c r="J28" s="88"/>
      <c r="K28" s="88"/>
      <c r="L28" s="88"/>
      <c r="M28" s="88"/>
      <c r="N28" s="88"/>
      <c r="O28" s="88"/>
      <c r="P28" s="88"/>
      <c r="Q28" s="88"/>
      <c r="R28" s="88"/>
    </row>
    <row r="29" spans="1:19" ht="27" customHeight="1" x14ac:dyDescent="0.2">
      <c r="A29" s="235" t="s">
        <v>105</v>
      </c>
      <c r="B29" s="236"/>
      <c r="C29" s="236"/>
      <c r="D29" s="236"/>
      <c r="E29" s="207" t="s">
        <v>107</v>
      </c>
      <c r="F29" s="237"/>
      <c r="G29" s="220"/>
      <c r="H29" s="221"/>
      <c r="I29" s="221"/>
      <c r="J29" s="221"/>
      <c r="K29" s="128" t="s">
        <v>110</v>
      </c>
      <c r="L29" s="238" t="s">
        <v>114</v>
      </c>
      <c r="M29" s="239"/>
      <c r="N29" s="132"/>
      <c r="O29" s="127" t="s">
        <v>109</v>
      </c>
      <c r="P29" s="244"/>
      <c r="Q29" s="245"/>
      <c r="S29" s="176">
        <v>2</v>
      </c>
    </row>
    <row r="30" spans="1:19" ht="27" customHeight="1" x14ac:dyDescent="0.15">
      <c r="A30" s="201" t="s">
        <v>94</v>
      </c>
      <c r="B30" s="209"/>
      <c r="C30" s="209"/>
      <c r="D30" s="209"/>
      <c r="E30" s="115"/>
      <c r="F30" s="115"/>
      <c r="G30" s="115"/>
      <c r="H30" s="129"/>
      <c r="I30" s="88"/>
      <c r="J30" s="88"/>
      <c r="K30" s="88"/>
      <c r="L30" s="88"/>
      <c r="M30" s="88"/>
      <c r="N30" s="88"/>
      <c r="O30" s="88"/>
      <c r="P30" s="88"/>
      <c r="Q30" s="88"/>
    </row>
    <row r="31" spans="1:19" ht="21.75" customHeight="1" x14ac:dyDescent="0.15">
      <c r="A31" s="130"/>
      <c r="B31" s="130"/>
      <c r="C31" s="130"/>
      <c r="D31" s="130"/>
      <c r="E31" s="130"/>
      <c r="F31" s="130"/>
      <c r="G31" s="130"/>
    </row>
    <row r="32" spans="1:19" ht="24.75" customHeight="1" x14ac:dyDescent="0.15">
      <c r="A32" s="213" t="s">
        <v>200</v>
      </c>
      <c r="B32" s="209"/>
      <c r="C32" s="209"/>
      <c r="D32" s="209"/>
      <c r="E32" s="209"/>
      <c r="F32" s="209"/>
      <c r="G32" s="209"/>
      <c r="H32" s="202"/>
      <c r="I32" s="202"/>
      <c r="J32" s="202"/>
    </row>
    <row r="33" spans="1:18" ht="17.25" customHeight="1" x14ac:dyDescent="0.15">
      <c r="A33" s="234" t="s">
        <v>199</v>
      </c>
      <c r="B33" s="202"/>
      <c r="C33" s="202"/>
      <c r="D33" s="202"/>
      <c r="E33" s="202"/>
      <c r="F33" s="202"/>
      <c r="G33" s="202"/>
      <c r="H33" s="202"/>
      <c r="I33" s="202"/>
      <c r="J33" s="202"/>
      <c r="K33" s="202"/>
      <c r="L33" s="202"/>
      <c r="M33" s="210"/>
      <c r="N33" s="210"/>
      <c r="O33" s="210"/>
      <c r="P33" s="210"/>
      <c r="Q33" s="210"/>
    </row>
    <row r="34" spans="1:18" ht="20.25" customHeight="1" x14ac:dyDescent="0.15">
      <c r="A34" s="234" t="s">
        <v>222</v>
      </c>
      <c r="B34" s="202"/>
      <c r="C34" s="202"/>
      <c r="D34" s="202"/>
      <c r="E34" s="202"/>
      <c r="F34" s="202"/>
      <c r="G34" s="202"/>
      <c r="H34" s="202"/>
      <c r="I34" s="202"/>
      <c r="J34" s="202"/>
      <c r="K34" s="202"/>
      <c r="L34" s="202"/>
      <c r="M34" s="202"/>
    </row>
    <row r="35" spans="1:18" ht="19.5" customHeight="1" x14ac:dyDescent="0.15">
      <c r="A35" s="203" t="s">
        <v>178</v>
      </c>
      <c r="B35" s="204"/>
      <c r="C35" s="204"/>
      <c r="D35" s="204"/>
      <c r="E35" s="204"/>
      <c r="F35" s="204"/>
      <c r="G35" s="204"/>
      <c r="H35" s="204"/>
    </row>
    <row r="36" spans="1:18" ht="27" customHeight="1" x14ac:dyDescent="0.15"/>
    <row r="37" spans="1:18" ht="33" customHeight="1" x14ac:dyDescent="0.15">
      <c r="A37" s="242" t="s">
        <v>147</v>
      </c>
      <c r="B37" s="243"/>
      <c r="C37" s="243"/>
      <c r="D37" s="243"/>
      <c r="E37" s="243"/>
      <c r="F37" s="243"/>
      <c r="G37" s="243"/>
      <c r="H37" s="243"/>
      <c r="I37" s="243"/>
      <c r="J37" s="243"/>
      <c r="K37" s="243"/>
      <c r="L37" s="243"/>
      <c r="M37" s="243"/>
      <c r="N37" s="243"/>
      <c r="O37" s="243"/>
      <c r="P37" s="243"/>
      <c r="Q37" s="243"/>
      <c r="R37" s="243"/>
    </row>
  </sheetData>
  <sheetProtection algorithmName="SHA-512" hashValue="TNXM7FcKM1qlPU82OPlO6sooQXswn7iIkMUQt6qAhx6XnEXrNSQDB7uoVL1oqWfUeunB5X4whyXtVaQ49s7aiA==" saltValue="ZeDoO1boAs7nK2ufCMiagw==" spinCount="100000" sheet="1" selectLockedCells="1"/>
  <mergeCells count="46">
    <mergeCell ref="A37:R37"/>
    <mergeCell ref="A34:M34"/>
    <mergeCell ref="P29:Q29"/>
    <mergeCell ref="A30:D30"/>
    <mergeCell ref="A18:H18"/>
    <mergeCell ref="A16:Q16"/>
    <mergeCell ref="A14:E14"/>
    <mergeCell ref="A20:N20"/>
    <mergeCell ref="A33:Q33"/>
    <mergeCell ref="G29:J29"/>
    <mergeCell ref="A29:D29"/>
    <mergeCell ref="E29:F29"/>
    <mergeCell ref="L29:M29"/>
    <mergeCell ref="A24:E24"/>
    <mergeCell ref="A5:E5"/>
    <mergeCell ref="A7:B7"/>
    <mergeCell ref="A8:B8"/>
    <mergeCell ref="A9:B9"/>
    <mergeCell ref="D6:G6"/>
    <mergeCell ref="C7:O7"/>
    <mergeCell ref="C8:O8"/>
    <mergeCell ref="C9:O9"/>
    <mergeCell ref="K10:O10"/>
    <mergeCell ref="B12:Q12"/>
    <mergeCell ref="A6:C6"/>
    <mergeCell ref="A10:C10"/>
    <mergeCell ref="L6:Q6"/>
    <mergeCell ref="I6:K6"/>
    <mergeCell ref="D10:G10"/>
    <mergeCell ref="I10:J10"/>
    <mergeCell ref="A2:R2"/>
    <mergeCell ref="A4:R4"/>
    <mergeCell ref="A35:H35"/>
    <mergeCell ref="A26:E26"/>
    <mergeCell ref="F26:H26"/>
    <mergeCell ref="A28:E28"/>
    <mergeCell ref="A15:Q15"/>
    <mergeCell ref="A21:Q21"/>
    <mergeCell ref="E25:F25"/>
    <mergeCell ref="A19:J19"/>
    <mergeCell ref="A32:J32"/>
    <mergeCell ref="A25:D25"/>
    <mergeCell ref="B23:Q23"/>
    <mergeCell ref="I26:L26"/>
    <mergeCell ref="M26:O26"/>
    <mergeCell ref="O5:Q5"/>
  </mergeCells>
  <phoneticPr fontId="1"/>
  <hyperlinks>
    <hyperlink ref="A35" r:id="rId1" display="mailto:emcs-felica-kentei@jp.sony.com" xr:uid="{00000000-0004-0000-0000-000000000000}"/>
    <hyperlink ref="A35:H35" r:id="rId2" display="e-mail : sgmo-felica-kentei@sony.com" xr:uid="{74269EA8-EF1B-4E69-AC1E-F094BD123AB2}"/>
  </hyperlinks>
  <pageMargins left="0.70866141732283472" right="0.70866141732283472" top="0.55118110236220474" bottom="0.55118110236220474" header="0.31496062992125984" footer="0.31496062992125984"/>
  <pageSetup paperSize="9" scale="85" orientation="portrait" horizontalDpi="1200" verticalDpi="1200" r:id="rId3"/>
  <headerFooter>
    <oddFooter>&amp;L事前測定申請書&amp;C&amp;P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0722" r:id="rId6" name="Check Box 2">
              <controlPr defaultSize="0" autoFill="0" autoLine="0" autoPict="0">
                <anchor moveWithCells="1">
                  <from>
                    <xdr:col>0</xdr:col>
                    <xdr:colOff>285750</xdr:colOff>
                    <xdr:row>15</xdr:row>
                    <xdr:rowOff>47625</xdr:rowOff>
                  </from>
                  <to>
                    <xdr:col>1</xdr:col>
                    <xdr:colOff>142875</xdr:colOff>
                    <xdr:row>15</xdr:row>
                    <xdr:rowOff>304800</xdr:rowOff>
                  </to>
                </anchor>
              </controlPr>
            </control>
          </mc:Choice>
        </mc:AlternateContent>
        <mc:AlternateContent xmlns:mc="http://schemas.openxmlformats.org/markup-compatibility/2006">
          <mc:Choice Requires="x14">
            <control shapeId="30727" r:id="rId7" name="Check Box 7">
              <controlPr defaultSize="0" autoFill="0" autoLine="0" autoPict="0">
                <anchor moveWithCells="1">
                  <from>
                    <xdr:col>0</xdr:col>
                    <xdr:colOff>285750</xdr:colOff>
                    <xdr:row>14</xdr:row>
                    <xdr:rowOff>47625</xdr:rowOff>
                  </from>
                  <to>
                    <xdr:col>1</xdr:col>
                    <xdr:colOff>142875</xdr:colOff>
                    <xdr:row>14</xdr:row>
                    <xdr:rowOff>304800</xdr:rowOff>
                  </to>
                </anchor>
              </controlPr>
            </control>
          </mc:Choice>
        </mc:AlternateContent>
        <mc:AlternateContent xmlns:mc="http://schemas.openxmlformats.org/markup-compatibility/2006">
          <mc:Choice Requires="x14">
            <control shapeId="30728" r:id="rId8" name="Option Button 8">
              <controlPr defaultSize="0" autoFill="0" autoLine="0" autoPict="0">
                <anchor moveWithCells="1">
                  <from>
                    <xdr:col>4</xdr:col>
                    <xdr:colOff>390525</xdr:colOff>
                    <xdr:row>25</xdr:row>
                    <xdr:rowOff>76200</xdr:rowOff>
                  </from>
                  <to>
                    <xdr:col>5</xdr:col>
                    <xdr:colOff>742950</xdr:colOff>
                    <xdr:row>26</xdr:row>
                    <xdr:rowOff>28575</xdr:rowOff>
                  </to>
                </anchor>
              </controlPr>
            </control>
          </mc:Choice>
        </mc:AlternateContent>
        <mc:AlternateContent xmlns:mc="http://schemas.openxmlformats.org/markup-compatibility/2006">
          <mc:Choice Requires="x14">
            <control shapeId="30729" r:id="rId9" name="Option Button 9">
              <controlPr defaultSize="0" autoFill="0" autoLine="0" autoPict="0">
                <anchor moveWithCells="1">
                  <from>
                    <xdr:col>6</xdr:col>
                    <xdr:colOff>114300</xdr:colOff>
                    <xdr:row>25</xdr:row>
                    <xdr:rowOff>76200</xdr:rowOff>
                  </from>
                  <to>
                    <xdr:col>7</xdr:col>
                    <xdr:colOff>171450</xdr:colOff>
                    <xdr:row>26</xdr:row>
                    <xdr:rowOff>28575</xdr:rowOff>
                  </to>
                </anchor>
              </controlPr>
            </control>
          </mc:Choice>
        </mc:AlternateContent>
        <mc:AlternateContent xmlns:mc="http://schemas.openxmlformats.org/markup-compatibility/2006">
          <mc:Choice Requires="x14">
            <control shapeId="30730" r:id="rId10" name="Group Box 10">
              <controlPr defaultSize="0" autoFill="0" autoPict="0">
                <anchor moveWithCells="1">
                  <from>
                    <xdr:col>4</xdr:col>
                    <xdr:colOff>276225</xdr:colOff>
                    <xdr:row>25</xdr:row>
                    <xdr:rowOff>95250</xdr:rowOff>
                  </from>
                  <to>
                    <xdr:col>8</xdr:col>
                    <xdr:colOff>85725</xdr:colOff>
                    <xdr:row>26</xdr:row>
                    <xdr:rowOff>57150</xdr:rowOff>
                  </to>
                </anchor>
              </controlPr>
            </control>
          </mc:Choice>
        </mc:AlternateContent>
        <mc:AlternateContent xmlns:mc="http://schemas.openxmlformats.org/markup-compatibility/2006">
          <mc:Choice Requires="x14">
            <control shapeId="30731" r:id="rId11" name="Option Button 11">
              <controlPr defaultSize="0" autoFill="0" autoLine="0" autoPict="0">
                <anchor moveWithCells="1">
                  <from>
                    <xdr:col>0</xdr:col>
                    <xdr:colOff>133350</xdr:colOff>
                    <xdr:row>28</xdr:row>
                    <xdr:rowOff>57150</xdr:rowOff>
                  </from>
                  <to>
                    <xdr:col>3</xdr:col>
                    <xdr:colOff>28575</xdr:colOff>
                    <xdr:row>29</xdr:row>
                    <xdr:rowOff>38100</xdr:rowOff>
                  </to>
                </anchor>
              </controlPr>
            </control>
          </mc:Choice>
        </mc:AlternateContent>
        <mc:AlternateContent xmlns:mc="http://schemas.openxmlformats.org/markup-compatibility/2006">
          <mc:Choice Requires="x14">
            <control shapeId="30732" r:id="rId12" name="Option Button 12">
              <controlPr defaultSize="0" autoFill="0" autoLine="0" autoPict="0">
                <anchor moveWithCells="1">
                  <from>
                    <xdr:col>0</xdr:col>
                    <xdr:colOff>123825</xdr:colOff>
                    <xdr:row>28</xdr:row>
                    <xdr:rowOff>323850</xdr:rowOff>
                  </from>
                  <to>
                    <xdr:col>2</xdr:col>
                    <xdr:colOff>171450</xdr:colOff>
                    <xdr:row>29</xdr:row>
                    <xdr:rowOff>323850</xdr:rowOff>
                  </to>
                </anchor>
              </controlPr>
            </control>
          </mc:Choice>
        </mc:AlternateContent>
        <mc:AlternateContent xmlns:mc="http://schemas.openxmlformats.org/markup-compatibility/2006">
          <mc:Choice Requires="x14">
            <control shapeId="30733" r:id="rId13" name="Group Box 13">
              <controlPr defaultSize="0" autoFill="0" autoPict="0">
                <anchor moveWithCells="1">
                  <from>
                    <xdr:col>0</xdr:col>
                    <xdr:colOff>104775</xdr:colOff>
                    <xdr:row>28</xdr:row>
                    <xdr:rowOff>19050</xdr:rowOff>
                  </from>
                  <to>
                    <xdr:col>3</xdr:col>
                    <xdr:colOff>152400</xdr:colOff>
                    <xdr:row>30</xdr:row>
                    <xdr:rowOff>38100</xdr:rowOff>
                  </to>
                </anchor>
              </controlPr>
            </control>
          </mc:Choice>
        </mc:AlternateContent>
        <mc:AlternateContent xmlns:mc="http://schemas.openxmlformats.org/markup-compatibility/2006">
          <mc:Choice Requires="x14">
            <control shapeId="30734" r:id="rId14" name="Option Button 14">
              <controlPr defaultSize="0" autoFill="0" autoLine="0" autoPict="0">
                <anchor moveWithCells="1">
                  <from>
                    <xdr:col>0</xdr:col>
                    <xdr:colOff>133350</xdr:colOff>
                    <xdr:row>28</xdr:row>
                    <xdr:rowOff>57150</xdr:rowOff>
                  </from>
                  <to>
                    <xdr:col>2</xdr:col>
                    <xdr:colOff>114300</xdr:colOff>
                    <xdr:row>29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6"/>
  <sheetViews>
    <sheetView showGridLines="0" view="pageBreakPreview" zoomScale="90" zoomScaleNormal="100" zoomScaleSheetLayoutView="90" workbookViewId="0">
      <selection activeCell="E42" sqref="E42"/>
    </sheetView>
  </sheetViews>
  <sheetFormatPr defaultColWidth="9" defaultRowHeight="13.5" x14ac:dyDescent="0.15"/>
  <cols>
    <col min="1" max="1" width="2.125" style="1" customWidth="1"/>
    <col min="2" max="2" width="3.5" style="1" customWidth="1"/>
    <col min="3" max="3" width="3" style="1" customWidth="1"/>
    <col min="4" max="4" width="10.125" style="1" customWidth="1"/>
    <col min="5" max="5" width="3.375" style="8" customWidth="1"/>
    <col min="6" max="6" width="3" style="1" customWidth="1"/>
    <col min="7" max="7" width="10.875" style="1" customWidth="1"/>
    <col min="8" max="8" width="2.75" style="1" customWidth="1"/>
    <col min="9" max="9" width="2.875" style="1" customWidth="1"/>
    <col min="10" max="10" width="12" style="1" customWidth="1"/>
    <col min="11" max="11" width="2.75" style="1" customWidth="1"/>
    <col min="12" max="12" width="3" style="1" customWidth="1"/>
    <col min="13" max="13" width="11" style="1" customWidth="1"/>
    <col min="14" max="15" width="2.875" style="1" customWidth="1"/>
    <col min="16" max="16" width="11.875" style="1" customWidth="1"/>
    <col min="17" max="17" width="6.875" style="1" customWidth="1"/>
    <col min="18" max="18" width="6.875" style="1" hidden="1" customWidth="1"/>
    <col min="19" max="19" width="10.125" style="1" hidden="1" customWidth="1"/>
    <col min="20" max="20" width="10" style="1" hidden="1" customWidth="1"/>
    <col min="21" max="21" width="8.5" style="1" hidden="1" customWidth="1"/>
    <col min="22" max="27" width="6" style="1" hidden="1" customWidth="1"/>
    <col min="28" max="32" width="6" style="13" hidden="1" customWidth="1"/>
    <col min="33" max="33" width="6" style="1" hidden="1" customWidth="1"/>
    <col min="34" max="36" width="6" style="13" hidden="1" customWidth="1"/>
    <col min="37" max="37" width="8.25" style="13" hidden="1" customWidth="1"/>
    <col min="38" max="38" width="6.625" style="13" customWidth="1"/>
    <col min="39" max="39" width="6.625" style="1" customWidth="1"/>
    <col min="40" max="42" width="6.25" style="1" customWidth="1"/>
    <col min="43" max="16384" width="9" style="1"/>
  </cols>
  <sheetData>
    <row r="1" spans="1:40" ht="30" customHeight="1" thickBot="1" x14ac:dyDescent="0.2">
      <c r="A1" s="246" t="s">
        <v>34</v>
      </c>
      <c r="B1" s="246"/>
      <c r="C1" s="246"/>
      <c r="D1" s="246"/>
      <c r="E1" s="247"/>
      <c r="F1" s="247"/>
      <c r="G1" s="247"/>
      <c r="H1" s="247"/>
      <c r="I1" s="247"/>
      <c r="J1" s="247"/>
      <c r="K1" s="247"/>
      <c r="L1" s="247"/>
      <c r="M1" s="247"/>
      <c r="N1" s="247"/>
      <c r="O1" s="247"/>
      <c r="P1" s="247"/>
      <c r="Q1" s="247"/>
      <c r="R1" s="172"/>
      <c r="T1" s="195" t="s">
        <v>54</v>
      </c>
      <c r="AB1" s="1"/>
      <c r="AG1" s="13"/>
      <c r="AH1" s="1"/>
      <c r="AJ1" s="7"/>
      <c r="AM1" s="13"/>
    </row>
    <row r="2" spans="1:40" ht="18" customHeight="1" thickBot="1" x14ac:dyDescent="0.2">
      <c r="A2" s="2"/>
      <c r="B2" s="87" t="s">
        <v>157</v>
      </c>
      <c r="C2" s="87"/>
      <c r="D2" s="87"/>
      <c r="E2" s="88"/>
      <c r="F2" s="88"/>
      <c r="G2" s="88"/>
      <c r="H2" s="88"/>
      <c r="I2" s="88"/>
      <c r="J2" s="88"/>
      <c r="K2" s="88"/>
      <c r="L2" s="88"/>
      <c r="M2" s="88"/>
      <c r="N2" s="88"/>
      <c r="O2" s="88"/>
      <c r="P2" s="88"/>
      <c r="Q2" s="8" t="str">
        <f>'申請書 '!R1</f>
        <v>Ver.1.5</v>
      </c>
      <c r="R2" s="8"/>
      <c r="S2" s="70"/>
      <c r="T2" s="107">
        <v>17200</v>
      </c>
      <c r="U2" s="173" t="s">
        <v>57</v>
      </c>
      <c r="V2" s="174"/>
      <c r="W2" s="174"/>
      <c r="X2" s="174"/>
      <c r="Y2" s="174"/>
      <c r="Z2" s="174"/>
      <c r="AA2" s="174"/>
      <c r="AB2" s="175"/>
      <c r="AG2" s="1">
        <f>SUM(AG6:AG8)</f>
        <v>0</v>
      </c>
      <c r="AI2" s="7"/>
      <c r="AJ2" s="7"/>
      <c r="AK2" s="7"/>
      <c r="AM2" s="13"/>
      <c r="AN2" s="13"/>
    </row>
    <row r="3" spans="1:40" ht="18" customHeight="1" thickBot="1" x14ac:dyDescent="0.2">
      <c r="A3" s="2"/>
      <c r="B3" s="87"/>
      <c r="C3" s="87"/>
      <c r="D3" s="87"/>
      <c r="E3" s="88"/>
      <c r="F3" s="88"/>
      <c r="G3" s="88"/>
      <c r="H3" s="88"/>
      <c r="I3" s="88"/>
      <c r="J3" s="88"/>
      <c r="K3" s="88"/>
      <c r="L3" s="88"/>
      <c r="M3" s="88"/>
      <c r="N3" s="88"/>
      <c r="O3" s="88"/>
      <c r="P3" s="88"/>
      <c r="S3" s="59" t="s">
        <v>38</v>
      </c>
      <c r="T3" s="59" t="s">
        <v>66</v>
      </c>
      <c r="U3" s="71" t="s">
        <v>224</v>
      </c>
      <c r="V3" s="46" t="s">
        <v>60</v>
      </c>
      <c r="W3" s="47" t="s">
        <v>61</v>
      </c>
      <c r="X3" s="48" t="s">
        <v>55</v>
      </c>
      <c r="Y3" s="74" t="s">
        <v>62</v>
      </c>
      <c r="Z3" s="73" t="s">
        <v>51</v>
      </c>
      <c r="AA3" s="72" t="s">
        <v>36</v>
      </c>
      <c r="AB3" s="47" t="s">
        <v>52</v>
      </c>
      <c r="AC3" s="179" t="s">
        <v>56</v>
      </c>
      <c r="AD3" s="164" t="s">
        <v>50</v>
      </c>
      <c r="AE3" s="165" t="s">
        <v>53</v>
      </c>
      <c r="AF3" s="166" t="s">
        <v>58</v>
      </c>
      <c r="AG3" s="180" t="s">
        <v>170</v>
      </c>
      <c r="AH3" s="181" t="s">
        <v>39</v>
      </c>
      <c r="AI3" s="183" t="s">
        <v>11</v>
      </c>
      <c r="AJ3" s="182"/>
      <c r="AK3" s="7"/>
      <c r="AM3" s="13"/>
      <c r="AN3" s="13"/>
    </row>
    <row r="4" spans="1:40" ht="18" customHeight="1" x14ac:dyDescent="0.15">
      <c r="A4" s="2"/>
      <c r="B4" s="2"/>
      <c r="C4" s="2"/>
      <c r="D4" s="2"/>
      <c r="F4" s="2" t="s">
        <v>65</v>
      </c>
      <c r="G4" s="2"/>
      <c r="H4" s="2"/>
      <c r="I4" s="2"/>
      <c r="J4" s="2"/>
      <c r="K4" s="2"/>
      <c r="L4" s="2"/>
      <c r="M4" s="2"/>
      <c r="N4" s="2"/>
      <c r="R4" s="1" t="s">
        <v>179</v>
      </c>
      <c r="S4" s="177">
        <f>SUM(U4)/3600*$T$2</f>
        <v>0</v>
      </c>
      <c r="T4" s="84">
        <f t="shared" ref="T4" si="0">U4/3600</f>
        <v>0</v>
      </c>
      <c r="U4" s="186">
        <f>IF(AND(AG4=TRUE,AH4=TRUE,AG2&gt;0),7200,0)</f>
        <v>0</v>
      </c>
      <c r="V4" s="187"/>
      <c r="W4" s="55"/>
      <c r="X4" s="186"/>
      <c r="Y4" s="187"/>
      <c r="Z4" s="187"/>
      <c r="AA4" s="187"/>
      <c r="AB4" s="56"/>
      <c r="AC4" s="188"/>
      <c r="AD4" s="190"/>
      <c r="AE4" s="190"/>
      <c r="AF4" s="56"/>
      <c r="AG4" s="13" t="b">
        <f>OR(AI6:AI8)</f>
        <v>0</v>
      </c>
      <c r="AH4" s="54" t="b">
        <f>OR(AH6:AH30)</f>
        <v>0</v>
      </c>
      <c r="AI4" s="54"/>
      <c r="AJ4" s="56"/>
      <c r="AM4" s="13"/>
    </row>
    <row r="5" spans="1:40" ht="18" customHeight="1" x14ac:dyDescent="0.15">
      <c r="B5" s="36"/>
      <c r="C5" s="197" t="s">
        <v>203</v>
      </c>
      <c r="D5" s="9"/>
      <c r="F5" s="4"/>
      <c r="H5" s="37" t="s">
        <v>221</v>
      </c>
      <c r="I5" s="2"/>
      <c r="J5" s="2"/>
      <c r="K5" s="2"/>
      <c r="L5" s="2"/>
      <c r="M5" s="2"/>
      <c r="N5" s="2"/>
      <c r="S5" s="99"/>
      <c r="T5" s="99"/>
      <c r="U5" s="41"/>
      <c r="V5" s="40"/>
      <c r="W5" s="55"/>
      <c r="X5" s="41"/>
      <c r="Y5" s="40"/>
      <c r="Z5" s="40"/>
      <c r="AA5" s="40"/>
      <c r="AB5" s="56"/>
      <c r="AC5" s="189"/>
      <c r="AD5" s="191"/>
      <c r="AE5" s="191"/>
      <c r="AF5" s="56"/>
      <c r="AG5" s="1">
        <f>SUM(AG6:AG8)</f>
        <v>0</v>
      </c>
      <c r="AH5" s="54"/>
      <c r="AI5" s="54"/>
      <c r="AJ5" s="56"/>
      <c r="AL5" s="1"/>
    </row>
    <row r="6" spans="1:40" ht="18" customHeight="1" x14ac:dyDescent="0.15">
      <c r="A6" s="2"/>
      <c r="B6" s="2"/>
      <c r="C6" s="2"/>
      <c r="D6" s="24" t="s">
        <v>24</v>
      </c>
      <c r="E6" s="5"/>
      <c r="F6" s="6" t="s">
        <v>9</v>
      </c>
      <c r="H6" s="2"/>
      <c r="J6" s="9" t="s">
        <v>1</v>
      </c>
      <c r="K6" s="2"/>
      <c r="N6" s="2"/>
      <c r="O6" s="2"/>
      <c r="P6" s="65"/>
      <c r="R6" s="1" t="s">
        <v>227</v>
      </c>
      <c r="S6" s="61">
        <f>SUM(U6:W6)/3600*$T$2</f>
        <v>0</v>
      </c>
      <c r="T6" s="78">
        <f>SUM(U6:W6)/3600</f>
        <v>0</v>
      </c>
      <c r="U6" s="41">
        <f>X6*AD6</f>
        <v>0</v>
      </c>
      <c r="V6" s="40">
        <f>IF(AND($AI$9=TRUE,AH6=TRUE,SUM($AG$6:$AG$8)&gt;0)=TRUE,AD6*Z6+AB6*AE6,0)</f>
        <v>0</v>
      </c>
      <c r="W6" s="42">
        <f>IF(SUM($AG$6:$AG$8)&gt;0,$AA$6*AF6,0)</f>
        <v>0</v>
      </c>
      <c r="X6" s="41">
        <f t="shared" ref="X6:X8" si="1">AC6*Y6</f>
        <v>560</v>
      </c>
      <c r="Y6" s="40">
        <v>4</v>
      </c>
      <c r="Z6" s="39">
        <v>120</v>
      </c>
      <c r="AA6" s="2">
        <v>900</v>
      </c>
      <c r="AB6" s="42">
        <v>1</v>
      </c>
      <c r="AC6" s="41">
        <v>140</v>
      </c>
      <c r="AD6" s="51">
        <f>IF(AH6=TRUE,(IF($AI$6=TRUE,$AG$6*2,0)+IF($AI$7=TRUE,$AG$7,0)+IF($AI$8=TRUE,$AG$8*2,0)),0)</f>
        <v>0</v>
      </c>
      <c r="AE6" s="49">
        <v>0</v>
      </c>
      <c r="AF6" s="167">
        <f>IF(AND(AH6=TRUE,AI9=TRUE)=TRUE,IF(AI10=TRUE,3,(IF(AI11=TRUE,2,1))),0)</f>
        <v>0</v>
      </c>
      <c r="AG6" s="7">
        <f>IF(AND(AI6=TRUE,E6&gt;0)=TRUE,E6,0)</f>
        <v>0</v>
      </c>
      <c r="AH6" s="89" t="b">
        <v>0</v>
      </c>
      <c r="AI6" s="89" t="b">
        <v>0</v>
      </c>
      <c r="AJ6" s="53" t="s">
        <v>37</v>
      </c>
      <c r="AL6" s="1"/>
    </row>
    <row r="7" spans="1:40" ht="18" customHeight="1" x14ac:dyDescent="0.15">
      <c r="A7" s="2"/>
      <c r="B7" s="2"/>
      <c r="C7" s="2"/>
      <c r="D7" s="7" t="s">
        <v>25</v>
      </c>
      <c r="E7" s="5"/>
      <c r="F7" s="6" t="s">
        <v>9</v>
      </c>
      <c r="H7" s="2"/>
      <c r="J7" s="9" t="s">
        <v>167</v>
      </c>
      <c r="K7" s="2"/>
      <c r="N7" s="2"/>
      <c r="O7" s="2"/>
      <c r="P7" s="65"/>
      <c r="R7" s="1" t="s">
        <v>182</v>
      </c>
      <c r="S7" s="61">
        <f>SUM(U7:W7)/3600*$T$2</f>
        <v>0</v>
      </c>
      <c r="T7" s="78">
        <f>SUM(U7:W7)/3600</f>
        <v>0</v>
      </c>
      <c r="U7" s="41">
        <f>X7*AD7</f>
        <v>0</v>
      </c>
      <c r="V7" s="40">
        <f>IF(AND($AI$9=TRUE,AH7=TRUE,SUM($AG$6:$AG$8)&gt;0)=TRUE,AD7*Z7+AB7*AE7,0)</f>
        <v>0</v>
      </c>
      <c r="W7" s="42">
        <f>IF(SUM($AG$6:$AG$8)&gt;0,$AA$6*AF7,0)</f>
        <v>0</v>
      </c>
      <c r="X7" s="41">
        <f t="shared" si="1"/>
        <v>3150</v>
      </c>
      <c r="Y7" s="40">
        <v>1.5</v>
      </c>
      <c r="Z7" s="39">
        <v>120</v>
      </c>
      <c r="AA7" s="2"/>
      <c r="AB7" s="42">
        <v>1</v>
      </c>
      <c r="AC7" s="41">
        <f>140*15</f>
        <v>2100</v>
      </c>
      <c r="AD7" s="51">
        <f>IF($AH$7=TRUE,(IF($AI$6=TRUE,$AG$6*2,0)+IF($AI$7=TRUE,$AG$7,0)+IF($AI$8=TRUE,$AG$8*2,0)),0)</f>
        <v>0</v>
      </c>
      <c r="AE7" s="49">
        <v>14</v>
      </c>
      <c r="AF7" s="167">
        <f>IF(AND(AH7=TRUE,AI9=TRUE)=TRUE,IF(AH6=TRUE,0,IF(AI10=TRUE,3,(IF(AI11=TRUE,2,1)))),0)</f>
        <v>0</v>
      </c>
      <c r="AG7" s="7">
        <f>IF(AND(AI7=TRUE,E7&gt;0)=TRUE,E7,0)</f>
        <v>0</v>
      </c>
      <c r="AH7" s="89" t="b">
        <v>0</v>
      </c>
      <c r="AI7" s="89" t="b">
        <v>0</v>
      </c>
      <c r="AJ7" s="53" t="s">
        <v>25</v>
      </c>
    </row>
    <row r="8" spans="1:40" ht="18" customHeight="1" thickBot="1" x14ac:dyDescent="0.2">
      <c r="A8" s="2"/>
      <c r="B8" s="2"/>
      <c r="C8" s="2"/>
      <c r="D8" s="7" t="s">
        <v>26</v>
      </c>
      <c r="E8" s="5"/>
      <c r="F8" s="6" t="s">
        <v>9</v>
      </c>
      <c r="H8" s="2"/>
      <c r="J8" s="9" t="s">
        <v>168</v>
      </c>
      <c r="K8" s="2"/>
      <c r="N8" s="2"/>
      <c r="O8" s="2"/>
      <c r="P8" s="65"/>
      <c r="R8" s="1" t="s">
        <v>183</v>
      </c>
      <c r="S8" s="61">
        <f>SUM(U8:W8)/3600*$T$2</f>
        <v>0</v>
      </c>
      <c r="T8" s="78">
        <f>SUM(U8:W8)/3600</f>
        <v>0</v>
      </c>
      <c r="U8" s="41">
        <f>X8*AD8</f>
        <v>0</v>
      </c>
      <c r="V8" s="40">
        <f>IF(AND($AI$9=TRUE,AH8=TRUE,SUM($AG$6:$AG$8)&gt;0)=TRUE,AD8*Z8+AB8*AE8,0)</f>
        <v>0</v>
      </c>
      <c r="W8" s="42">
        <f>IF(SUM($AG$6:$AG$8)&gt;0,$AA$6*AF8,0)</f>
        <v>0</v>
      </c>
      <c r="X8" s="41">
        <f t="shared" si="1"/>
        <v>756</v>
      </c>
      <c r="Y8" s="40">
        <v>4</v>
      </c>
      <c r="Z8" s="39">
        <v>120</v>
      </c>
      <c r="AA8" s="2"/>
      <c r="AB8" s="42">
        <v>1</v>
      </c>
      <c r="AC8" s="41">
        <f>21*9</f>
        <v>189</v>
      </c>
      <c r="AD8" s="51">
        <f>IF(AH8=TRUE,(IF($AI$6=TRUE,$AG$6*2,0)+IF($AI$7=TRUE,$AG$7*2,0)+IF(AI8=TRUE,$AG$8*2,0)),0)</f>
        <v>0</v>
      </c>
      <c r="AE8" s="49">
        <v>8</v>
      </c>
      <c r="AF8" s="167">
        <f>IF(AND(AH8=TRUE,AI9=TRUE)=TRUE,IF(SUM(AF6:AF7)&lt;2,2,(IF(AF6=2,1,0))),0)</f>
        <v>0</v>
      </c>
      <c r="AG8" s="57">
        <f>IF(AND(AI8=TRUE,E8&gt;0)=TRUE,E8,0)</f>
        <v>0</v>
      </c>
      <c r="AH8" s="89" t="b">
        <v>0</v>
      </c>
      <c r="AI8" s="89" t="b">
        <v>0</v>
      </c>
      <c r="AJ8" s="53" t="s">
        <v>26</v>
      </c>
    </row>
    <row r="9" spans="1:40" ht="10.5" customHeight="1" x14ac:dyDescent="0.15">
      <c r="A9" s="2"/>
      <c r="B9" s="2"/>
      <c r="C9" s="2"/>
      <c r="D9" s="2"/>
      <c r="F9" s="4"/>
      <c r="G9" s="10"/>
      <c r="H9" s="4"/>
      <c r="K9" s="2"/>
      <c r="N9" s="2"/>
      <c r="O9" s="2"/>
      <c r="P9" s="4"/>
      <c r="S9" s="61"/>
      <c r="T9" s="78"/>
      <c r="U9" s="41"/>
      <c r="V9" s="40"/>
      <c r="W9" s="42"/>
      <c r="X9" s="41"/>
      <c r="Y9" s="40"/>
      <c r="Z9" s="39"/>
      <c r="AA9" s="2"/>
      <c r="AB9" s="42"/>
      <c r="AC9" s="41"/>
      <c r="AD9" s="51"/>
      <c r="AE9" s="49"/>
      <c r="AF9" s="167"/>
      <c r="AG9" s="13"/>
      <c r="AH9" s="54" t="b">
        <f>OR(AH6=TRUE,AH7=TRUE)</f>
        <v>0</v>
      </c>
      <c r="AI9" s="54" t="b">
        <f>OR(AI6=TRUE,AI7=TRUE,AI8=TRUE)</f>
        <v>0</v>
      </c>
      <c r="AJ9" s="53" t="s">
        <v>49</v>
      </c>
    </row>
    <row r="10" spans="1:40" ht="18" customHeight="1" x14ac:dyDescent="0.15">
      <c r="F10" s="4"/>
      <c r="G10" s="9"/>
      <c r="H10" s="37" t="s">
        <v>2</v>
      </c>
      <c r="K10" s="2"/>
      <c r="N10" s="2"/>
      <c r="O10" s="2"/>
      <c r="P10" s="4"/>
      <c r="S10" s="62"/>
      <c r="T10" s="78"/>
      <c r="U10" s="41"/>
      <c r="V10" s="40"/>
      <c r="W10" s="42"/>
      <c r="X10" s="41"/>
      <c r="Y10" s="40"/>
      <c r="Z10" s="39"/>
      <c r="AA10" s="2"/>
      <c r="AB10" s="42"/>
      <c r="AC10" s="41"/>
      <c r="AD10" s="51"/>
      <c r="AE10" s="49"/>
      <c r="AF10" s="167"/>
      <c r="AG10" s="13"/>
      <c r="AH10" s="54"/>
      <c r="AI10" s="54" t="b">
        <f>AND(AI6=TRUE,AI8=TRUE)</f>
        <v>0</v>
      </c>
      <c r="AJ10" s="53" t="s">
        <v>47</v>
      </c>
    </row>
    <row r="11" spans="1:40" ht="18" customHeight="1" thickBot="1" x14ac:dyDescent="0.2">
      <c r="A11" s="2"/>
      <c r="B11" s="2"/>
      <c r="C11" s="2"/>
      <c r="D11" s="2" t="s">
        <v>176</v>
      </c>
      <c r="F11" s="4"/>
      <c r="H11" s="2"/>
      <c r="J11" s="9" t="s">
        <v>220</v>
      </c>
      <c r="K11" s="2"/>
      <c r="N11" s="2"/>
      <c r="O11" s="2"/>
      <c r="P11" s="65"/>
      <c r="R11" s="1" t="s">
        <v>69</v>
      </c>
      <c r="S11" s="61">
        <f>SUM(U11:W11)/3600*$T$2</f>
        <v>0</v>
      </c>
      <c r="T11" s="78">
        <f t="shared" ref="T11" si="2">SUM(U11:W11)/3600</f>
        <v>0</v>
      </c>
      <c r="U11" s="41">
        <f>X11*AD11</f>
        <v>0</v>
      </c>
      <c r="V11" s="40">
        <f>IF(AND($AI$9=TRUE,AH11=TRUE,SUM($AG$6:$AG$8)&gt;0)=TRUE,AD11*Z11+AB11*AE11,0)</f>
        <v>0</v>
      </c>
      <c r="W11" s="42">
        <f>IF(SUM($AG$6:$AG$8)&gt;0,AA11*AF11,0)</f>
        <v>0</v>
      </c>
      <c r="X11" s="41">
        <f>AC11*Y11</f>
        <v>20</v>
      </c>
      <c r="Y11" s="40">
        <v>20</v>
      </c>
      <c r="Z11" s="39">
        <v>240</v>
      </c>
      <c r="AA11" s="2">
        <v>900</v>
      </c>
      <c r="AB11" s="42">
        <v>120</v>
      </c>
      <c r="AC11" s="41">
        <v>1</v>
      </c>
      <c r="AD11" s="51">
        <f>IF(AH11=TRUE,(IF($AI$6=TRUE,$AG$6*1,0)+IF($AI$7=TRUE,$AG$7*1,0)+IF($AI$8=TRUE,$AG$8*1,0)),0)</f>
        <v>0</v>
      </c>
      <c r="AE11" s="49">
        <v>0</v>
      </c>
      <c r="AF11" s="167">
        <f>IF(AND($AI$9=TRUE,AH11=TRUE),1,0)</f>
        <v>0</v>
      </c>
      <c r="AG11" s="13"/>
      <c r="AH11" s="89" t="b">
        <v>0</v>
      </c>
      <c r="AI11" s="184" t="b">
        <f>OR(AI6=TRUE,AI8=TRUE)</f>
        <v>0</v>
      </c>
      <c r="AJ11" s="185" t="s">
        <v>48</v>
      </c>
    </row>
    <row r="12" spans="1:40" ht="18" customHeight="1" x14ac:dyDescent="0.15">
      <c r="A12" s="2"/>
      <c r="B12" s="2"/>
      <c r="C12" s="2"/>
      <c r="D12" s="2"/>
      <c r="F12" s="4" t="b">
        <v>1</v>
      </c>
      <c r="H12" s="2"/>
      <c r="J12" s="9" t="s">
        <v>226</v>
      </c>
      <c r="K12" s="2"/>
      <c r="N12" s="2"/>
      <c r="O12" s="2"/>
      <c r="P12" s="65"/>
      <c r="R12" s="1" t="s">
        <v>223</v>
      </c>
      <c r="S12" s="61">
        <f>SUM(U12:W12)/3600*$T$2</f>
        <v>0</v>
      </c>
      <c r="T12" s="78">
        <f t="shared" ref="T12" si="3">SUM(U12:W12)/3600</f>
        <v>0</v>
      </c>
      <c r="U12" s="41">
        <f>X12*AD12</f>
        <v>0</v>
      </c>
      <c r="V12" s="40">
        <f>IF(AND($AI$9=TRUE,AH12=TRUE,SUM($AG$6:$AG$8)&gt;0)=TRUE,AD12*Z12+AB12*AE12,0)</f>
        <v>0</v>
      </c>
      <c r="W12" s="42">
        <f>IF(SUM($AG$6:$AG$8)&gt;0,AA12*AF12,0)</f>
        <v>0</v>
      </c>
      <c r="X12" s="41">
        <f t="shared" ref="X12" si="4">AC12*Y12</f>
        <v>8</v>
      </c>
      <c r="Y12" s="40">
        <v>8</v>
      </c>
      <c r="Z12" s="39">
        <v>120</v>
      </c>
      <c r="AA12" s="2">
        <v>900</v>
      </c>
      <c r="AB12" s="42">
        <v>60</v>
      </c>
      <c r="AC12" s="41">
        <v>1</v>
      </c>
      <c r="AD12" s="51">
        <f>IF(AH12=TRUE,(IF($AI$6=TRUE,$AG$6*1,0)+IF($AI$7=TRUE,$AG$7*1,0)+IF($AI$8=TRUE,$AG$8*1,0)),0)</f>
        <v>0</v>
      </c>
      <c r="AE12" s="49">
        <v>0</v>
      </c>
      <c r="AF12" s="167">
        <f>IF(AND($AI$9=TRUE,AH12=TRUE),1,0)</f>
        <v>0</v>
      </c>
      <c r="AG12" s="13"/>
      <c r="AH12" s="89" t="b">
        <v>0</v>
      </c>
      <c r="AI12" s="7"/>
      <c r="AJ12" s="55"/>
    </row>
    <row r="13" spans="1:40" ht="18" customHeight="1" x14ac:dyDescent="0.15">
      <c r="A13" s="2"/>
      <c r="B13" s="2"/>
      <c r="C13" s="2"/>
      <c r="D13" s="2"/>
      <c r="F13" s="4" t="b">
        <v>1</v>
      </c>
      <c r="H13" s="2"/>
      <c r="J13" s="9" t="s">
        <v>225</v>
      </c>
      <c r="K13" s="2"/>
      <c r="N13" s="2"/>
      <c r="O13" s="2"/>
      <c r="P13" s="65"/>
      <c r="R13" s="1" t="s">
        <v>219</v>
      </c>
      <c r="S13" s="61">
        <f>SUM(U13:W13)/3600*$T$2</f>
        <v>0</v>
      </c>
      <c r="T13" s="78">
        <f t="shared" ref="T13" si="5">SUM(U13:W13)/3600</f>
        <v>0</v>
      </c>
      <c r="U13" s="41">
        <f>X13*AD13</f>
        <v>0</v>
      </c>
      <c r="V13" s="40">
        <f>IF(AND($AI$9=TRUE,AH13=TRUE,SUM($AG$6:$AG$8)&gt;0)=TRUE,AD13*Z13+AB13*AE13,0)</f>
        <v>0</v>
      </c>
      <c r="W13" s="42">
        <f>IF(SUM($AG$6:$AG$8)&gt;0,AA13*AF13,0)</f>
        <v>0</v>
      </c>
      <c r="X13" s="41">
        <f t="shared" ref="X13" si="6">AC13*Y13</f>
        <v>8</v>
      </c>
      <c r="Y13" s="40">
        <v>8</v>
      </c>
      <c r="Z13" s="39">
        <v>120</v>
      </c>
      <c r="AA13" s="2">
        <v>900</v>
      </c>
      <c r="AB13" s="42">
        <v>60</v>
      </c>
      <c r="AC13" s="41">
        <v>1</v>
      </c>
      <c r="AD13" s="51">
        <f>IF(AH13=TRUE,(IF($AI$6=TRUE,$AG$6*2,0)+IF($AI$7=TRUE,$AG$7,0)+IF($AI$8=TRUE,$AG$8*2,0)),0)</f>
        <v>0</v>
      </c>
      <c r="AE13" s="49">
        <v>0</v>
      </c>
      <c r="AF13" s="167">
        <f>IF(AND(AH13=TRUE,$AI$9=TRUE)=TRUE,IF(AND($AI$7=TRUE,$AI$11=TRUE)=TRUE,3,(IF($AI$7=FALSE,2,1))),0)</f>
        <v>0</v>
      </c>
      <c r="AG13" s="13"/>
      <c r="AH13" s="89" t="b">
        <v>0</v>
      </c>
      <c r="AI13" s="7"/>
      <c r="AJ13" s="55"/>
    </row>
    <row r="14" spans="1:40" ht="10.5" customHeight="1" x14ac:dyDescent="0.15">
      <c r="A14" s="2"/>
      <c r="B14" s="2"/>
      <c r="C14" s="2"/>
      <c r="D14" s="2"/>
      <c r="F14" s="4"/>
      <c r="G14" s="10"/>
      <c r="H14" s="4"/>
      <c r="K14" s="2"/>
      <c r="N14" s="2"/>
      <c r="O14" s="2"/>
      <c r="P14" s="4"/>
      <c r="S14" s="61"/>
      <c r="T14" s="78"/>
      <c r="U14" s="41"/>
      <c r="V14" s="40"/>
      <c r="W14" s="42"/>
      <c r="X14" s="41"/>
      <c r="Y14" s="40"/>
      <c r="Z14" s="39"/>
      <c r="AA14" s="2"/>
      <c r="AB14" s="42"/>
      <c r="AC14" s="41"/>
      <c r="AD14" s="51"/>
      <c r="AE14" s="49"/>
      <c r="AF14" s="167"/>
      <c r="AG14" s="13"/>
      <c r="AH14" s="54"/>
      <c r="AI14" s="7"/>
      <c r="AJ14" s="56"/>
    </row>
    <row r="15" spans="1:40" ht="18" customHeight="1" x14ac:dyDescent="0.15">
      <c r="F15" s="4"/>
      <c r="G15" s="9"/>
      <c r="H15" s="37" t="s">
        <v>4</v>
      </c>
      <c r="K15" s="2"/>
      <c r="N15" s="2"/>
      <c r="O15" s="2"/>
      <c r="P15" s="4"/>
      <c r="S15" s="62"/>
      <c r="T15" s="78"/>
      <c r="U15" s="41"/>
      <c r="V15" s="40"/>
      <c r="W15" s="42"/>
      <c r="X15" s="41"/>
      <c r="Y15" s="40"/>
      <c r="Z15" s="39"/>
      <c r="AA15" s="2"/>
      <c r="AB15" s="42"/>
      <c r="AC15" s="41"/>
      <c r="AD15" s="51"/>
      <c r="AE15" s="49"/>
      <c r="AF15" s="167"/>
      <c r="AG15" s="13"/>
      <c r="AH15" s="54"/>
      <c r="AI15" s="7"/>
      <c r="AJ15" s="56"/>
    </row>
    <row r="16" spans="1:40" ht="18" customHeight="1" x14ac:dyDescent="0.15">
      <c r="A16" s="2"/>
      <c r="B16" s="2"/>
      <c r="C16" s="2"/>
      <c r="D16" s="2"/>
      <c r="F16" s="4" t="b">
        <v>1</v>
      </c>
      <c r="H16" s="2"/>
      <c r="J16" s="9" t="s">
        <v>174</v>
      </c>
      <c r="K16" s="2"/>
      <c r="N16" s="2"/>
      <c r="O16" s="2"/>
      <c r="P16" s="65"/>
      <c r="R16" s="1" t="s">
        <v>184</v>
      </c>
      <c r="S16" s="61">
        <f>SUM(U16:W16)/3600*$T$2</f>
        <v>0</v>
      </c>
      <c r="T16" s="78">
        <f t="shared" ref="T16" si="7">SUM(U16:W16)/3600</f>
        <v>0</v>
      </c>
      <c r="U16" s="41">
        <f>X16*AD16</f>
        <v>0</v>
      </c>
      <c r="V16" s="40">
        <f>IF(AND($AI$9=TRUE,AH16=TRUE,SUM($AG$6:$AG$8)&gt;0)=TRUE,AD16*Z16+AB16*AE16,0)</f>
        <v>0</v>
      </c>
      <c r="W16" s="42">
        <f>IF(SUM($AG$6:$AG$8)&gt;0,AA16*AF16,0)</f>
        <v>0</v>
      </c>
      <c r="X16" s="41">
        <f t="shared" ref="X16" si="8">AC16*Y16</f>
        <v>200</v>
      </c>
      <c r="Y16" s="40">
        <v>10</v>
      </c>
      <c r="Z16" s="39">
        <v>240</v>
      </c>
      <c r="AA16" s="2">
        <v>1500</v>
      </c>
      <c r="AB16" s="42">
        <v>60</v>
      </c>
      <c r="AC16" s="41">
        <v>20</v>
      </c>
      <c r="AD16" s="51">
        <f>IF(AH16=TRUE,(IF($AI$6=TRUE,$AG$6*2,0)+IF($AI$7=TRUE,$AG$7*1,0)+IF($AI$8=TRUE,$AG$8*2,0)),0)</f>
        <v>0</v>
      </c>
      <c r="AE16" s="49">
        <v>4</v>
      </c>
      <c r="AF16" s="167">
        <f>IF(AND($AI$9=TRUE,AH16=TRUE),3,0)</f>
        <v>0</v>
      </c>
      <c r="AG16" s="13"/>
      <c r="AH16" s="89" t="b">
        <v>0</v>
      </c>
      <c r="AI16" s="7"/>
      <c r="AJ16" s="56"/>
    </row>
    <row r="17" spans="1:40" ht="18" customHeight="1" x14ac:dyDescent="0.15">
      <c r="A17" s="2"/>
      <c r="B17" s="2"/>
      <c r="C17" s="2"/>
      <c r="D17" s="2"/>
      <c r="F17" s="4" t="b">
        <v>1</v>
      </c>
      <c r="H17" s="2"/>
      <c r="J17" s="9" t="s">
        <v>175</v>
      </c>
      <c r="K17" s="2"/>
      <c r="N17" s="2"/>
      <c r="O17" s="2"/>
      <c r="P17" s="65"/>
      <c r="R17" s="1" t="s">
        <v>185</v>
      </c>
      <c r="S17" s="61">
        <f>SUM(U17:W17)/3600*$T$2</f>
        <v>0</v>
      </c>
      <c r="T17" s="78">
        <f t="shared" ref="T17" si="9">SUM(U17:W17)/3600</f>
        <v>0</v>
      </c>
      <c r="U17" s="41">
        <f>X17*AD17</f>
        <v>0</v>
      </c>
      <c r="V17" s="40">
        <f>IF(AND($AI$7=TRUE,AH17=TRUE,SUM($AG$6:$AG$8)&gt;0)=TRUE,AD17*Z17+AB17*AE17,0)</f>
        <v>0</v>
      </c>
      <c r="W17" s="42">
        <f>IF(SUM($AG$6:$AG$8)&gt;0,AA17*AF17,0)</f>
        <v>0</v>
      </c>
      <c r="X17" s="41">
        <f>AC17*Y17</f>
        <v>100</v>
      </c>
      <c r="Y17" s="40">
        <v>10</v>
      </c>
      <c r="Z17" s="39">
        <v>240</v>
      </c>
      <c r="AA17" s="2">
        <v>1500</v>
      </c>
      <c r="AB17" s="42">
        <v>120</v>
      </c>
      <c r="AC17" s="41">
        <v>10</v>
      </c>
      <c r="AD17" s="51">
        <f>IF(AH17=TRUE,(IF($AI$7=TRUE,$AG$7*1,0)),0)</f>
        <v>0</v>
      </c>
      <c r="AE17" s="49">
        <v>4</v>
      </c>
      <c r="AF17" s="167">
        <f>IF(AND($AI$7=TRUE,AH17=TRUE),1,0)</f>
        <v>0</v>
      </c>
      <c r="AG17" s="13"/>
      <c r="AH17" s="89" t="b">
        <v>0</v>
      </c>
      <c r="AI17" s="7"/>
      <c r="AJ17" s="56"/>
    </row>
    <row r="18" spans="1:40" ht="18" customHeight="1" x14ac:dyDescent="0.15">
      <c r="A18" s="2"/>
      <c r="B18" s="2"/>
      <c r="C18" s="2"/>
      <c r="D18" s="2"/>
      <c r="F18" s="4" t="b">
        <v>1</v>
      </c>
      <c r="H18" s="2"/>
      <c r="J18" s="9" t="s">
        <v>212</v>
      </c>
      <c r="K18" s="2"/>
      <c r="N18" s="2"/>
      <c r="O18" s="2"/>
      <c r="P18" s="65"/>
      <c r="R18" s="1" t="s">
        <v>186</v>
      </c>
      <c r="S18" s="61">
        <f>SUM(U18:W18)/3600*$T$2</f>
        <v>0</v>
      </c>
      <c r="T18" s="78">
        <f>SUM(U18:W18)/3600</f>
        <v>0</v>
      </c>
      <c r="U18" s="41">
        <f>X18*AD18</f>
        <v>0</v>
      </c>
      <c r="V18" s="40">
        <f>IF(AND($AI$9=TRUE,AH18=TRUE,SUM($AG$6:$AG$8)&gt;0)=TRUE,AD18*Z18+AB18*AE18,0)</f>
        <v>0</v>
      </c>
      <c r="W18" s="42">
        <f>IF(SUM($AG$6:$AG$8)&gt;0,AA18*AF18,0)</f>
        <v>0</v>
      </c>
      <c r="X18" s="41">
        <f t="shared" ref="X18" si="10">AC18*Y18</f>
        <v>140</v>
      </c>
      <c r="Y18" s="40">
        <v>7</v>
      </c>
      <c r="Z18" s="39">
        <v>120</v>
      </c>
      <c r="AA18" s="2">
        <v>900</v>
      </c>
      <c r="AB18" s="42">
        <v>60</v>
      </c>
      <c r="AC18" s="41">
        <v>20</v>
      </c>
      <c r="AD18" s="51">
        <f>IF(AH18=TRUE,(IF($AI$6=TRUE,$AG$6*2,0)+IF($AI$7=TRUE,$AG$7,0)+IF($AI$8=TRUE,$AG$8*2,0)),0)</f>
        <v>0</v>
      </c>
      <c r="AE18" s="49">
        <v>4</v>
      </c>
      <c r="AF18" s="167">
        <f>IF(AND(AH18=TRUE,$AI$9=TRUE)=TRUE,IF(AND($AI$7=TRUE,$AI$11=TRUE)=TRUE,3,(IF($AI$7=FALSE,2,1))),0)</f>
        <v>0</v>
      </c>
      <c r="AG18" s="13"/>
      <c r="AH18" s="89" t="b">
        <v>0</v>
      </c>
      <c r="AI18" s="7"/>
      <c r="AJ18" s="56"/>
    </row>
    <row r="19" spans="1:40" ht="10.5" customHeight="1" x14ac:dyDescent="0.15">
      <c r="A19" s="2"/>
      <c r="B19" s="2"/>
      <c r="C19" s="2"/>
      <c r="D19" s="2"/>
      <c r="F19" s="4"/>
      <c r="G19" s="9"/>
      <c r="H19" s="2"/>
      <c r="K19" s="2"/>
      <c r="N19" s="2"/>
      <c r="O19" s="2"/>
      <c r="P19" s="4"/>
      <c r="S19" s="61"/>
      <c r="T19" s="78"/>
      <c r="U19" s="41"/>
      <c r="V19" s="40"/>
      <c r="W19" s="42"/>
      <c r="X19" s="41"/>
      <c r="Y19" s="40"/>
      <c r="Z19" s="39"/>
      <c r="AA19" s="2"/>
      <c r="AB19" s="42"/>
      <c r="AC19" s="41"/>
      <c r="AD19" s="51"/>
      <c r="AE19" s="49"/>
      <c r="AF19" s="167"/>
      <c r="AG19" s="13"/>
      <c r="AH19" s="54"/>
      <c r="AI19" s="7"/>
      <c r="AJ19" s="56"/>
    </row>
    <row r="20" spans="1:40" ht="18" customHeight="1" x14ac:dyDescent="0.15">
      <c r="F20" s="4"/>
      <c r="G20" s="9"/>
      <c r="H20" s="37" t="s">
        <v>12</v>
      </c>
      <c r="K20" s="2"/>
      <c r="N20" s="2"/>
      <c r="O20" s="2"/>
      <c r="P20" s="4"/>
      <c r="S20" s="61"/>
      <c r="T20" s="78"/>
      <c r="U20" s="41"/>
      <c r="V20" s="40"/>
      <c r="W20" s="42"/>
      <c r="X20" s="41"/>
      <c r="Y20" s="40"/>
      <c r="Z20" s="39"/>
      <c r="AA20" s="2"/>
      <c r="AB20" s="42"/>
      <c r="AC20" s="41"/>
      <c r="AD20" s="51"/>
      <c r="AE20" s="49"/>
      <c r="AF20" s="167"/>
      <c r="AG20" s="13"/>
      <c r="AH20" s="54"/>
      <c r="AI20" s="7"/>
      <c r="AJ20" s="56"/>
    </row>
    <row r="21" spans="1:40" ht="18" customHeight="1" x14ac:dyDescent="0.15">
      <c r="A21" s="2"/>
      <c r="B21" s="2"/>
      <c r="C21" s="2"/>
      <c r="D21" s="2"/>
      <c r="F21" s="4" t="b">
        <v>1</v>
      </c>
      <c r="H21" s="2"/>
      <c r="J21" s="9" t="s">
        <v>164</v>
      </c>
      <c r="K21" s="2"/>
      <c r="N21" s="2"/>
      <c r="O21" s="2"/>
      <c r="P21" s="65"/>
      <c r="R21" s="1" t="s">
        <v>189</v>
      </c>
      <c r="S21" s="61">
        <f>SUM(U21:W21)/3600*$T$2</f>
        <v>0</v>
      </c>
      <c r="T21" s="78">
        <f>SUM(U21:W21)/3600</f>
        <v>0</v>
      </c>
      <c r="U21" s="41">
        <f>X21*AD21</f>
        <v>0</v>
      </c>
      <c r="V21" s="40">
        <f>IF(AND($AI$9=TRUE,AH21=TRUE,SUM($AG$6:$AG$8)&gt;0)=TRUE,AD21*Z21+AB21*AE21,0)</f>
        <v>0</v>
      </c>
      <c r="W21" s="42">
        <f>IF(SUM($AG$6:$AG$8)&gt;0,AA21*AF21,0)</f>
        <v>0</v>
      </c>
      <c r="X21" s="41">
        <f>AC21*Y21</f>
        <v>840</v>
      </c>
      <c r="Y21" s="40">
        <v>12</v>
      </c>
      <c r="Z21" s="39">
        <v>120</v>
      </c>
      <c r="AA21" s="2">
        <v>1800</v>
      </c>
      <c r="AB21" s="42">
        <v>60</v>
      </c>
      <c r="AC21" s="41">
        <v>70</v>
      </c>
      <c r="AD21" s="51">
        <f>IF(AH21=TRUE,(IF($AI$6=TRUE,$AG$6*2,0)+IF($AI$7=TRUE,$AG$7*2,0)+IF($AI$8=TRUE,$AG$8*2,0)),0)</f>
        <v>0</v>
      </c>
      <c r="AE21" s="49">
        <v>0</v>
      </c>
      <c r="AF21" s="167">
        <f>IF(AND($AI$9=TRUE,AH21=TRUE),1,0)</f>
        <v>0</v>
      </c>
      <c r="AG21" s="13"/>
      <c r="AH21" s="89" t="b">
        <v>0</v>
      </c>
      <c r="AI21" s="7"/>
      <c r="AJ21" s="56"/>
    </row>
    <row r="22" spans="1:40" ht="10.5" customHeight="1" x14ac:dyDescent="0.15">
      <c r="A22" s="2"/>
      <c r="B22" s="2"/>
      <c r="C22" s="2"/>
      <c r="D22" s="2"/>
      <c r="F22" s="4"/>
      <c r="G22" s="9"/>
      <c r="H22" s="2"/>
      <c r="K22" s="2"/>
      <c r="N22" s="2"/>
      <c r="O22" s="2"/>
      <c r="P22" s="4"/>
      <c r="S22" s="61"/>
      <c r="T22" s="78"/>
      <c r="U22" s="41"/>
      <c r="V22" s="40"/>
      <c r="W22" s="42"/>
      <c r="X22" s="41"/>
      <c r="Y22" s="40"/>
      <c r="Z22" s="39"/>
      <c r="AA22" s="2"/>
      <c r="AB22" s="42"/>
      <c r="AC22" s="41"/>
      <c r="AD22" s="51"/>
      <c r="AE22" s="49"/>
      <c r="AF22" s="167"/>
      <c r="AG22" s="13"/>
      <c r="AH22" s="54"/>
      <c r="AI22" s="7"/>
      <c r="AJ22" s="56"/>
    </row>
    <row r="23" spans="1:40" ht="18" customHeight="1" x14ac:dyDescent="0.15">
      <c r="F23" s="4"/>
      <c r="G23" s="9"/>
      <c r="H23" s="37" t="s">
        <v>13</v>
      </c>
      <c r="K23" s="2"/>
      <c r="N23" s="2"/>
      <c r="O23" s="2"/>
      <c r="P23" s="4"/>
      <c r="S23" s="62"/>
      <c r="T23" s="78"/>
      <c r="U23" s="41"/>
      <c r="V23" s="40"/>
      <c r="W23" s="42"/>
      <c r="X23" s="41"/>
      <c r="Y23" s="40"/>
      <c r="Z23" s="39"/>
      <c r="AA23" s="2"/>
      <c r="AB23" s="42"/>
      <c r="AC23" s="41"/>
      <c r="AD23" s="52"/>
      <c r="AE23" s="50"/>
      <c r="AF23" s="167"/>
      <c r="AG23" s="13"/>
      <c r="AH23" s="54"/>
      <c r="AI23" s="7"/>
      <c r="AJ23" s="56"/>
    </row>
    <row r="24" spans="1:40" ht="18" customHeight="1" x14ac:dyDescent="0.15">
      <c r="A24" s="2"/>
      <c r="B24" s="2"/>
      <c r="C24" s="2"/>
      <c r="D24" s="2"/>
      <c r="F24" s="4" t="b">
        <v>1</v>
      </c>
      <c r="H24" s="2"/>
      <c r="J24" s="9" t="s">
        <v>3</v>
      </c>
      <c r="K24" s="2"/>
      <c r="N24" s="2"/>
      <c r="O24" s="2"/>
      <c r="P24" s="65"/>
      <c r="R24" s="1" t="s">
        <v>187</v>
      </c>
      <c r="S24" s="61">
        <f>SUM(U24:W24)/3600*$T$2</f>
        <v>0</v>
      </c>
      <c r="T24" s="78">
        <f>SUM(U24:W24)/3600</f>
        <v>0</v>
      </c>
      <c r="U24" s="41">
        <f>X24*AD24</f>
        <v>0</v>
      </c>
      <c r="V24" s="39">
        <f>IF(AND($AI$9=TRUE,AH24=TRUE,SUM($AG$6:$AG$8)&gt;0)=TRUE,AD24*Z24+AB24*AE24,0)</f>
        <v>0</v>
      </c>
      <c r="W24" s="42">
        <f>IF(SUM($AG$6:$AG$8)&gt;0,AA24*AF24,0)</f>
        <v>0</v>
      </c>
      <c r="X24" s="41">
        <f>AC24*Y24</f>
        <v>2000</v>
      </c>
      <c r="Y24" s="40">
        <v>10</v>
      </c>
      <c r="Z24" s="39">
        <v>120</v>
      </c>
      <c r="AA24" s="2">
        <v>1800</v>
      </c>
      <c r="AB24" s="42">
        <v>60</v>
      </c>
      <c r="AC24" s="41">
        <v>200</v>
      </c>
      <c r="AD24" s="51">
        <f>IF(AH24=TRUE,(IF($AI$6=TRUE,$AG$6*2,0)+IF($AI$7=TRUE,$AG$7*2,0)+IF($AI$8=TRUE,$AG$8*2,0)),0)</f>
        <v>0</v>
      </c>
      <c r="AE24" s="49">
        <v>4</v>
      </c>
      <c r="AF24" s="167">
        <f>IF(AND($AI$9=TRUE,AH24=TRUE),1,0)</f>
        <v>0</v>
      </c>
      <c r="AG24" s="13"/>
      <c r="AH24" s="89" t="b">
        <v>0</v>
      </c>
      <c r="AI24" s="7"/>
      <c r="AJ24" s="56"/>
    </row>
    <row r="25" spans="1:40" ht="18" customHeight="1" x14ac:dyDescent="0.15">
      <c r="A25" s="2"/>
      <c r="B25" s="2"/>
      <c r="C25" s="2"/>
      <c r="D25" s="2"/>
      <c r="F25" s="4" t="b">
        <v>1</v>
      </c>
      <c r="H25" s="2"/>
      <c r="J25" s="9" t="s">
        <v>173</v>
      </c>
      <c r="K25" s="2"/>
      <c r="N25" s="2"/>
      <c r="O25" s="2"/>
      <c r="P25" s="65"/>
      <c r="R25" s="1" t="s">
        <v>188</v>
      </c>
      <c r="S25" s="61">
        <f>SUM(U25:W25)/3600*$T$2</f>
        <v>0</v>
      </c>
      <c r="T25" s="78">
        <f t="shared" ref="T25" si="11">SUM(U25:W25)/3600</f>
        <v>0</v>
      </c>
      <c r="U25" s="41">
        <f>X25*AD25</f>
        <v>0</v>
      </c>
      <c r="V25" s="40">
        <f>IF(AND($AI$9=TRUE,AH25=TRUE,SUM($AG$6:$AG$8)&gt;0)=TRUE,AD25*Z25+AB25*AE25,0)</f>
        <v>0</v>
      </c>
      <c r="W25" s="42">
        <f>IF(SUM($AG$6:$AG$8)&gt;0,AA25*AF25,0)</f>
        <v>0</v>
      </c>
      <c r="X25" s="41">
        <f>AC25*Y25</f>
        <v>5</v>
      </c>
      <c r="Y25" s="40">
        <v>5</v>
      </c>
      <c r="Z25" s="39">
        <v>120</v>
      </c>
      <c r="AA25" s="2">
        <v>900</v>
      </c>
      <c r="AB25" s="42">
        <v>60</v>
      </c>
      <c r="AC25" s="41">
        <v>1</v>
      </c>
      <c r="AD25" s="51">
        <f>IF(AH25=TRUE,(IF($AI$6=TRUE,$AG$6*1,0)+IF($AI$7=TRUE,$AG$7*1,0)+IF($AI$8=TRUE,$AG$8*1,0)),0)</f>
        <v>0</v>
      </c>
      <c r="AE25" s="49">
        <v>4</v>
      </c>
      <c r="AF25" s="167">
        <f>IF(AND($AI$9=TRUE,AH25=TRUE),1,0)</f>
        <v>0</v>
      </c>
      <c r="AG25" s="13"/>
      <c r="AH25" s="89" t="b">
        <v>0</v>
      </c>
      <c r="AI25" s="7"/>
      <c r="AJ25" s="56"/>
    </row>
    <row r="26" spans="1:40" ht="18" customHeight="1" x14ac:dyDescent="0.15">
      <c r="A26" s="2"/>
      <c r="B26" s="2"/>
      <c r="C26" s="2"/>
      <c r="D26" s="2"/>
      <c r="F26" s="4" t="b">
        <v>1</v>
      </c>
      <c r="H26" s="2"/>
      <c r="J26" s="9" t="s">
        <v>214</v>
      </c>
      <c r="K26" s="2"/>
      <c r="N26" s="2"/>
      <c r="O26" s="2"/>
      <c r="P26" s="65"/>
      <c r="R26" s="1" t="s">
        <v>215</v>
      </c>
      <c r="S26" s="61">
        <f>SUM(U26:W26)/3600*$T$2</f>
        <v>0</v>
      </c>
      <c r="T26" s="78">
        <f>SUM(U26:W26)/3600</f>
        <v>0</v>
      </c>
      <c r="U26" s="41">
        <f>X26*AD26</f>
        <v>0</v>
      </c>
      <c r="V26" s="40">
        <f>IF(AND($AI$9=TRUE,AH26=TRUE,SUM($AG$6:$AG$8)&gt;0)=TRUE,AD26*Z26+AB26*AE26,0)</f>
        <v>0</v>
      </c>
      <c r="W26" s="42">
        <f>IF(SUM($AG$6:$AG$8)&gt;0,AA26*AF26,0)</f>
        <v>0</v>
      </c>
      <c r="X26" s="41">
        <f>AC26*Y26</f>
        <v>300</v>
      </c>
      <c r="Y26" s="40">
        <v>15</v>
      </c>
      <c r="Z26" s="39">
        <v>120</v>
      </c>
      <c r="AA26" s="2">
        <v>900</v>
      </c>
      <c r="AB26" s="42">
        <v>60</v>
      </c>
      <c r="AC26" s="41">
        <v>20</v>
      </c>
      <c r="AD26" s="51">
        <f>IF(AH26=TRUE,(IF($AI$9=TRUE,$AG$5*1,0)),0)</f>
        <v>0</v>
      </c>
      <c r="AE26" s="49">
        <v>4</v>
      </c>
      <c r="AF26" s="167">
        <f>IF(AND($AI$9=TRUE,AH26=TRUE),1,0)</f>
        <v>0</v>
      </c>
      <c r="AG26" s="13"/>
      <c r="AH26" s="89" t="b">
        <v>0</v>
      </c>
      <c r="AI26" s="7"/>
      <c r="AJ26" s="56"/>
    </row>
    <row r="27" spans="1:40" ht="18" customHeight="1" x14ac:dyDescent="0.15">
      <c r="A27" s="2"/>
      <c r="B27" s="2"/>
      <c r="C27" s="2"/>
      <c r="D27" s="2"/>
      <c r="F27" s="4" t="b">
        <v>1</v>
      </c>
      <c r="H27" s="2"/>
      <c r="J27" s="9" t="s">
        <v>218</v>
      </c>
      <c r="K27" s="2"/>
      <c r="N27" s="2"/>
      <c r="O27" s="2"/>
      <c r="P27" s="65"/>
      <c r="R27" s="1" t="s">
        <v>218</v>
      </c>
      <c r="S27" s="61">
        <f>SUM(U27:W27)/3600*$T$2</f>
        <v>0</v>
      </c>
      <c r="T27" s="78">
        <f>SUM(U27:W27)/3600</f>
        <v>0</v>
      </c>
      <c r="U27" s="41">
        <f>X27*AD27</f>
        <v>0</v>
      </c>
      <c r="V27" s="40">
        <f>IF(AND($AI$9=TRUE,AH27=TRUE,SUM($AG$6:$AG$8)&gt;0)=TRUE,AD27*Z27+AB27*AE27,0)</f>
        <v>0</v>
      </c>
      <c r="W27" s="42">
        <f>IF(SUM($AG$6:$AG$8)&gt;0,AA27*AF27,0)</f>
        <v>0</v>
      </c>
      <c r="X27" s="41">
        <f>AC27*Y27</f>
        <v>300</v>
      </c>
      <c r="Y27" s="40">
        <v>15</v>
      </c>
      <c r="Z27" s="39">
        <v>120</v>
      </c>
      <c r="AA27" s="2">
        <v>900</v>
      </c>
      <c r="AB27" s="42">
        <v>60</v>
      </c>
      <c r="AC27" s="41">
        <v>20</v>
      </c>
      <c r="AD27" s="51">
        <f>IF(AH27=TRUE,(IF($AI$9=TRUE,$AG$5*1,0)),0)</f>
        <v>0</v>
      </c>
      <c r="AE27" s="49">
        <v>4</v>
      </c>
      <c r="AF27" s="167">
        <f>IF(AND($AI$9=TRUE,AH27=TRUE),1,0)</f>
        <v>0</v>
      </c>
      <c r="AG27" s="13"/>
      <c r="AH27" s="89" t="b">
        <v>0</v>
      </c>
      <c r="AI27" s="7"/>
      <c r="AJ27" s="56"/>
    </row>
    <row r="28" spans="1:40" ht="11.25" customHeight="1" x14ac:dyDescent="0.15">
      <c r="A28" s="2"/>
      <c r="B28" s="2"/>
      <c r="C28" s="2"/>
      <c r="D28" s="2"/>
      <c r="F28" s="4"/>
      <c r="H28" s="2"/>
      <c r="J28" s="9"/>
      <c r="K28" s="2"/>
      <c r="N28" s="2"/>
      <c r="O28" s="2"/>
      <c r="P28" s="65"/>
      <c r="S28" s="61"/>
      <c r="T28" s="78"/>
      <c r="U28" s="41"/>
      <c r="V28" s="40"/>
      <c r="W28" s="42"/>
      <c r="X28" s="41"/>
      <c r="Y28" s="40"/>
      <c r="Z28" s="39"/>
      <c r="AA28" s="2"/>
      <c r="AB28" s="42"/>
      <c r="AC28" s="41"/>
      <c r="AD28" s="51"/>
      <c r="AE28" s="49"/>
      <c r="AF28" s="56"/>
      <c r="AG28" s="13"/>
      <c r="AH28" s="89"/>
      <c r="AI28" s="7"/>
      <c r="AJ28" s="56"/>
    </row>
    <row r="29" spans="1:40" ht="18" customHeight="1" x14ac:dyDescent="0.15">
      <c r="A29" s="2"/>
      <c r="B29" s="2"/>
      <c r="C29" s="2"/>
      <c r="D29" s="2"/>
      <c r="F29" s="4"/>
      <c r="G29" s="9"/>
      <c r="H29" s="37" t="s">
        <v>146</v>
      </c>
      <c r="K29" s="2"/>
      <c r="N29" s="2"/>
      <c r="O29" s="2"/>
      <c r="P29" s="65"/>
      <c r="S29" s="61"/>
      <c r="T29" s="79"/>
      <c r="U29" s="41"/>
      <c r="V29" s="40"/>
      <c r="W29" s="42"/>
      <c r="X29" s="41"/>
      <c r="Y29" s="40"/>
      <c r="Z29" s="40"/>
      <c r="AA29" s="40"/>
      <c r="AB29" s="42"/>
      <c r="AC29" s="41"/>
      <c r="AD29" s="144"/>
      <c r="AE29" s="145"/>
      <c r="AF29" s="55"/>
      <c r="AH29" s="54"/>
      <c r="AI29" s="7"/>
      <c r="AJ29" s="56"/>
      <c r="AK29" s="7"/>
      <c r="AM29" s="13"/>
      <c r="AN29" s="13"/>
    </row>
    <row r="30" spans="1:40" ht="18" customHeight="1" thickBot="1" x14ac:dyDescent="0.2">
      <c r="A30" s="2"/>
      <c r="B30" s="2"/>
      <c r="C30" s="2"/>
      <c r="D30" s="2"/>
      <c r="F30" s="4"/>
      <c r="G30" s="9"/>
      <c r="H30" s="2"/>
      <c r="J30" s="9" t="s">
        <v>164</v>
      </c>
      <c r="K30" s="2"/>
      <c r="N30" s="2"/>
      <c r="O30" s="2"/>
      <c r="P30" s="65"/>
      <c r="R30" s="1" t="s">
        <v>190</v>
      </c>
      <c r="S30" s="192">
        <f>SUM(U30:W30)/3600*$T$2</f>
        <v>0</v>
      </c>
      <c r="T30" s="178">
        <f>SUM(U30:W30)/3600</f>
        <v>0</v>
      </c>
      <c r="U30" s="43">
        <f>X30*AD30</f>
        <v>0</v>
      </c>
      <c r="V30" s="44">
        <f>IF(AND($AI$9=TRUE,AH30=TRUE,SUM($AG$6:$AG$8)&gt;0)=TRUE,AD30*Z30+AB30*AE30,0)</f>
        <v>0</v>
      </c>
      <c r="W30" s="45">
        <f>IF(SUM($AG$6:$AG$8)&gt;0,AA30*AF30,0)</f>
        <v>0</v>
      </c>
      <c r="X30" s="43">
        <f>AC30*Y30</f>
        <v>1050</v>
      </c>
      <c r="Y30" s="44">
        <v>15</v>
      </c>
      <c r="Z30" s="60">
        <v>120</v>
      </c>
      <c r="AA30" s="70">
        <v>900</v>
      </c>
      <c r="AB30" s="45">
        <v>60</v>
      </c>
      <c r="AC30" s="43">
        <v>70</v>
      </c>
      <c r="AD30" s="142">
        <f>IF(AH30=TRUE,(IF(OR($AI$6,$AI$7,$AI$8)=TRUE,2*IF($AG$5&gt;0,1,0),0)),0)</f>
        <v>0</v>
      </c>
      <c r="AE30" s="143">
        <v>0</v>
      </c>
      <c r="AF30" s="168">
        <f>IF(AND($AI$9=TRUE,AH30=TRUE),1,0)</f>
        <v>0</v>
      </c>
      <c r="AG30" s="13"/>
      <c r="AH30" s="90" t="b">
        <v>0</v>
      </c>
      <c r="AI30" s="57"/>
      <c r="AJ30" s="58"/>
      <c r="AK30" s="7"/>
      <c r="AM30" s="13"/>
      <c r="AN30" s="13"/>
    </row>
    <row r="31" spans="1:40" ht="18" customHeight="1" thickBot="1" x14ac:dyDescent="0.2">
      <c r="A31" s="2"/>
      <c r="B31" s="2"/>
      <c r="C31" s="2"/>
      <c r="D31" s="2"/>
      <c r="F31" s="4"/>
      <c r="G31" s="9"/>
      <c r="H31" s="2"/>
      <c r="J31" s="9"/>
      <c r="K31" s="2"/>
      <c r="N31" s="2"/>
      <c r="O31" s="2"/>
      <c r="P31" s="65"/>
      <c r="R31" s="1" t="s">
        <v>180</v>
      </c>
      <c r="S31" s="193">
        <f>SUM(U31:W31)/3600*$T$2</f>
        <v>0</v>
      </c>
      <c r="T31" s="194">
        <f>IF($AH$33=TRUE,IF($AH$6=TRUE,1,0)+IF($AH$21=TRUE,0.5,0)+IF($AH$24=TRUE,1,0),0)</f>
        <v>0</v>
      </c>
      <c r="U31" s="1">
        <f>IF($AH$33=TRUE,IF($AH$6=TRUE,5400,0)+IF($AH$21=TRUE,2400,0)+IF($AH$24=TRUE,3000,0),0)</f>
        <v>0</v>
      </c>
      <c r="V31" s="2"/>
      <c r="W31" s="2"/>
      <c r="X31" s="2"/>
      <c r="Y31" s="2"/>
      <c r="Z31" s="2"/>
      <c r="AA31" s="2"/>
      <c r="AB31" s="2"/>
      <c r="AC31" s="2"/>
      <c r="AD31" s="18"/>
      <c r="AE31" s="18"/>
      <c r="AF31" s="7"/>
      <c r="AG31" s="13"/>
      <c r="AJ31" s="7"/>
      <c r="AK31" s="7"/>
      <c r="AM31" s="13"/>
      <c r="AN31" s="13"/>
    </row>
    <row r="32" spans="1:40" ht="18" customHeight="1" thickBot="1" x14ac:dyDescent="0.2">
      <c r="A32" s="2"/>
      <c r="B32" s="2"/>
      <c r="C32" s="2"/>
      <c r="D32" s="2"/>
      <c r="F32" s="4"/>
      <c r="H32" s="2"/>
      <c r="J32" s="9"/>
      <c r="K32" s="2"/>
      <c r="N32" s="2"/>
      <c r="O32" s="2"/>
      <c r="P32" s="66"/>
      <c r="R32" s="1" t="s">
        <v>181</v>
      </c>
      <c r="S32" s="61">
        <f>SUM(U32)/3600*$T$2</f>
        <v>0</v>
      </c>
      <c r="T32" s="85">
        <f>U32/3600</f>
        <v>0</v>
      </c>
      <c r="U32" s="1">
        <f>IF(SUM(U6:U30)&gt;0,IF(SUM(U6:U30)&gt;13*3600,3*3600,IF(SUM(U6:U30)&gt;8*3600,2*3600,1*3600)),0)</f>
        <v>0</v>
      </c>
      <c r="AB32" s="1"/>
      <c r="AC32" s="1"/>
      <c r="AD32" s="11"/>
      <c r="AF32" s="1"/>
      <c r="AH32" s="27" t="s">
        <v>177</v>
      </c>
      <c r="AJ32" s="7"/>
      <c r="AK32" s="7"/>
      <c r="AM32" s="13"/>
      <c r="AN32" s="13"/>
    </row>
    <row r="33" spans="1:43" ht="18" customHeight="1" thickBot="1" x14ac:dyDescent="0.2">
      <c r="A33" s="2"/>
      <c r="B33" s="2"/>
      <c r="C33" s="2"/>
      <c r="D33" s="2"/>
      <c r="F33" s="4"/>
      <c r="G33" s="9"/>
      <c r="H33" s="2"/>
      <c r="K33" s="2"/>
      <c r="N33" s="80" t="s">
        <v>63</v>
      </c>
      <c r="O33" s="12"/>
      <c r="P33" s="23" t="str">
        <f>S34</f>
        <v/>
      </c>
      <c r="S33" s="63">
        <f>SUM(S4:S32)</f>
        <v>0</v>
      </c>
      <c r="T33" s="77">
        <f>ROUNDUP(SUM(T6:T32),0)</f>
        <v>0</v>
      </c>
      <c r="AB33" s="1"/>
      <c r="AC33" s="1"/>
      <c r="AF33" s="1"/>
      <c r="AH33" s="27" t="b">
        <v>0</v>
      </c>
      <c r="AJ33" s="7"/>
      <c r="AK33" s="7"/>
      <c r="AM33" s="13"/>
      <c r="AN33" s="13"/>
    </row>
    <row r="34" spans="1:43" ht="18" customHeight="1" thickBot="1" x14ac:dyDescent="0.2">
      <c r="A34" s="2"/>
      <c r="B34" s="2"/>
      <c r="C34" s="2"/>
      <c r="D34" s="2"/>
      <c r="G34" s="7"/>
      <c r="N34" s="75" t="s">
        <v>163</v>
      </c>
      <c r="O34" s="75"/>
      <c r="P34" s="158" t="str">
        <f>U34</f>
        <v/>
      </c>
      <c r="S34" s="81" t="str">
        <f>IF(ROUNDUP(SUM(S4:S32)/10000,0)*10000=0,"",ROUNDUP(SUM(S4:S32)/10000,0)*10000)</f>
        <v/>
      </c>
      <c r="T34" s="159" t="str">
        <f>IF(ROUND(T33/7,1)=0,"",IF(ROUND(T33/7,1)&lt;1,1,(ROUNDUP(T33/7,0))))</f>
        <v/>
      </c>
      <c r="U34" s="159" t="str">
        <f>IF(T34="","",IF('申請書 '!S26=2,T34+1,T34+1))</f>
        <v/>
      </c>
      <c r="AB34" s="1"/>
      <c r="AC34" s="1"/>
      <c r="AD34" s="11"/>
      <c r="AF34" s="1"/>
      <c r="AI34" s="30"/>
      <c r="AJ34" s="7"/>
      <c r="AK34" s="7"/>
      <c r="AM34" s="13"/>
      <c r="AN34" s="13"/>
    </row>
    <row r="35" spans="1:43" ht="15" customHeight="1" x14ac:dyDescent="0.15">
      <c r="A35" s="2"/>
      <c r="B35" s="2"/>
      <c r="C35" s="2"/>
      <c r="D35" s="2"/>
      <c r="E35" s="3"/>
      <c r="F35" s="2"/>
      <c r="G35" s="2"/>
      <c r="H35" s="2"/>
      <c r="I35" s="2"/>
      <c r="J35" s="2"/>
      <c r="K35" s="2"/>
      <c r="L35" s="2"/>
      <c r="M35" s="2"/>
      <c r="N35" s="2"/>
      <c r="AE35" s="1"/>
      <c r="AF35" s="1"/>
      <c r="AG35" s="13"/>
      <c r="AI35" s="7"/>
      <c r="AJ35" s="7"/>
      <c r="AM35" s="13"/>
    </row>
    <row r="36" spans="1:43" ht="30" customHeight="1" thickBot="1" x14ac:dyDescent="0.2">
      <c r="A36" s="246" t="s">
        <v>35</v>
      </c>
      <c r="B36" s="246"/>
      <c r="C36" s="246"/>
      <c r="D36" s="246"/>
      <c r="E36" s="247"/>
      <c r="F36" s="247"/>
      <c r="G36" s="247"/>
      <c r="H36" s="247"/>
      <c r="I36" s="247"/>
      <c r="J36" s="247"/>
      <c r="K36" s="247"/>
      <c r="L36" s="247"/>
      <c r="M36" s="247"/>
      <c r="N36" s="247"/>
      <c r="O36" s="247"/>
      <c r="P36" s="247"/>
      <c r="Q36" s="247"/>
      <c r="R36" s="172"/>
      <c r="T36" s="147"/>
      <c r="U36" s="147"/>
      <c r="V36" s="147"/>
      <c r="W36" s="147"/>
      <c r="X36" s="147"/>
      <c r="Y36" s="147"/>
      <c r="Z36" s="147"/>
      <c r="AA36" s="147"/>
      <c r="AG36" s="147"/>
      <c r="AI36" s="7"/>
      <c r="AJ36" s="7"/>
      <c r="AM36" s="13"/>
    </row>
    <row r="37" spans="1:43" ht="18" customHeight="1" thickBot="1" x14ac:dyDescent="0.2">
      <c r="A37" s="2"/>
      <c r="B37" s="87" t="s">
        <v>116</v>
      </c>
      <c r="C37" s="2"/>
      <c r="D37" s="2"/>
      <c r="F37" s="88"/>
      <c r="G37" s="88"/>
      <c r="H37" s="88"/>
      <c r="I37" s="88"/>
      <c r="J37" s="88"/>
      <c r="K37" s="88"/>
      <c r="L37" s="88"/>
      <c r="M37" s="88"/>
      <c r="N37" s="88"/>
      <c r="O37" s="88"/>
      <c r="P37" s="88"/>
      <c r="Q37" s="88"/>
      <c r="R37" s="88"/>
      <c r="U37" s="154" t="s">
        <v>54</v>
      </c>
      <c r="V37" s="88"/>
      <c r="W37" s="88"/>
      <c r="X37" s="88"/>
      <c r="Y37" s="88"/>
      <c r="Z37" s="88"/>
      <c r="AA37" s="88"/>
      <c r="AG37" s="88"/>
      <c r="AI37" s="7"/>
      <c r="AJ37" s="7"/>
      <c r="AM37" s="13"/>
    </row>
    <row r="38" spans="1:43" ht="18" customHeight="1" thickBot="1" x14ac:dyDescent="0.2">
      <c r="A38" s="2"/>
      <c r="B38" s="137" t="s">
        <v>117</v>
      </c>
      <c r="C38" s="2"/>
      <c r="D38" s="2"/>
      <c r="E38" s="3"/>
      <c r="F38" s="4"/>
      <c r="G38" s="4"/>
      <c r="H38" s="2"/>
      <c r="I38" s="2"/>
      <c r="J38" s="2"/>
      <c r="K38" s="2"/>
      <c r="L38" s="2"/>
      <c r="M38" s="2"/>
      <c r="U38" s="107">
        <v>17200</v>
      </c>
      <c r="V38" s="30"/>
      <c r="W38" s="170" t="s">
        <v>171</v>
      </c>
      <c r="X38" s="67" t="s">
        <v>59</v>
      </c>
      <c r="Y38" s="67" t="s">
        <v>67</v>
      </c>
      <c r="Z38" s="17" t="s">
        <v>68</v>
      </c>
      <c r="AC38" s="1"/>
      <c r="AD38" s="1"/>
      <c r="AM38" s="13"/>
    </row>
    <row r="39" spans="1:43" ht="18" customHeight="1" x14ac:dyDescent="0.15">
      <c r="A39" s="2"/>
      <c r="C39" s="2"/>
      <c r="D39" s="2"/>
      <c r="F39" s="4"/>
      <c r="H39" s="25"/>
      <c r="V39" s="31" t="s">
        <v>70</v>
      </c>
      <c r="W39" s="13">
        <v>4</v>
      </c>
      <c r="X39" s="13">
        <v>120</v>
      </c>
      <c r="Y39" s="13">
        <v>900</v>
      </c>
      <c r="Z39" s="1">
        <v>1</v>
      </c>
      <c r="AB39" s="1"/>
      <c r="AC39" s="13" t="s">
        <v>41</v>
      </c>
      <c r="AD39" s="13" t="s">
        <v>149</v>
      </c>
      <c r="AF39" s="1" t="s">
        <v>42</v>
      </c>
      <c r="AL39" s="1"/>
      <c r="AM39" s="13"/>
    </row>
    <row r="40" spans="1:43" ht="18" customHeight="1" thickBot="1" x14ac:dyDescent="0.2">
      <c r="A40" s="2"/>
      <c r="B40" s="9"/>
      <c r="C40" s="196" t="s">
        <v>204</v>
      </c>
      <c r="E40" s="1"/>
      <c r="H40" s="196" t="s">
        <v>206</v>
      </c>
      <c r="I40" s="38"/>
      <c r="K40" s="2"/>
      <c r="L40" s="38"/>
      <c r="V40" s="31" t="s">
        <v>69</v>
      </c>
      <c r="W40" s="13">
        <v>20</v>
      </c>
      <c r="X40" s="13">
        <v>120</v>
      </c>
      <c r="Y40" s="13">
        <v>900</v>
      </c>
      <c r="Z40" s="13">
        <v>120</v>
      </c>
      <c r="AA40" s="1" t="s">
        <v>45</v>
      </c>
      <c r="AB40" s="7" t="s">
        <v>158</v>
      </c>
      <c r="AC40" s="28" t="b">
        <v>0</v>
      </c>
      <c r="AD40" s="28" t="b">
        <v>0</v>
      </c>
      <c r="AE40" s="13">
        <v>0</v>
      </c>
      <c r="AF40" s="28" t="b">
        <v>0</v>
      </c>
      <c r="AM40" s="13"/>
    </row>
    <row r="41" spans="1:43" ht="18" customHeight="1" thickBot="1" x14ac:dyDescent="0.2">
      <c r="A41" s="2"/>
      <c r="B41" s="2"/>
      <c r="C41" s="2"/>
      <c r="D41" s="7" t="s">
        <v>24</v>
      </c>
      <c r="E41" s="5"/>
      <c r="F41" s="6" t="s">
        <v>9</v>
      </c>
      <c r="H41" s="7"/>
      <c r="J41" s="7" t="s">
        <v>228</v>
      </c>
      <c r="K41" s="2"/>
      <c r="L41" s="2"/>
      <c r="M41" s="7" t="s">
        <v>229</v>
      </c>
      <c r="P41" s="13" t="s">
        <v>172</v>
      </c>
      <c r="S41" s="153" t="s">
        <v>44</v>
      </c>
      <c r="T41" s="155" t="s">
        <v>46</v>
      </c>
      <c r="U41" s="156" t="s">
        <v>42</v>
      </c>
      <c r="V41" s="35" t="s">
        <v>43</v>
      </c>
      <c r="W41" s="13">
        <v>10</v>
      </c>
      <c r="X41" s="13">
        <v>240</v>
      </c>
      <c r="Y41" s="13">
        <v>1500</v>
      </c>
      <c r="Z41" s="13">
        <v>60</v>
      </c>
      <c r="AB41" s="13" t="s">
        <v>159</v>
      </c>
      <c r="AC41" s="28" t="b">
        <v>0</v>
      </c>
      <c r="AD41" s="28" t="b">
        <v>0</v>
      </c>
      <c r="AE41" s="13">
        <v>90</v>
      </c>
      <c r="AF41" s="28" t="b">
        <v>0</v>
      </c>
      <c r="AM41" s="13"/>
    </row>
    <row r="42" spans="1:43" ht="18" customHeight="1" thickBot="1" x14ac:dyDescent="0.2">
      <c r="A42" s="2"/>
      <c r="B42" s="2"/>
      <c r="C42" s="2"/>
      <c r="D42" s="7" t="s">
        <v>148</v>
      </c>
      <c r="E42" s="157"/>
      <c r="F42" s="6" t="s">
        <v>9</v>
      </c>
      <c r="H42" s="7"/>
      <c r="I42" s="7"/>
      <c r="J42" s="7" t="s">
        <v>213</v>
      </c>
      <c r="K42" s="2"/>
      <c r="L42" s="2"/>
      <c r="M42" s="7" t="s">
        <v>73</v>
      </c>
      <c r="P42" s="13" t="s">
        <v>28</v>
      </c>
      <c r="S42" s="94">
        <f>IF(AD40=TRUE,IF(E41&gt;0,E41,0))+IF(AD41=TRUE,IF(E42&gt;0,E42,0))+IF(AD42=TRUE,IF(E43&gt;0,E43,0))</f>
        <v>0</v>
      </c>
      <c r="T42" s="105">
        <f>IF(AC40=TRUE,1,0)+IF(AC41=TRUE,1,0)+IF(AC42=TRUE,1,0)</f>
        <v>0</v>
      </c>
      <c r="U42" s="106">
        <f>IF(AF40=TRUE,1,0)+IF(AF42=TRUE,1,0)+IF(AF41=TRUE,1,0)</f>
        <v>0</v>
      </c>
      <c r="V42" s="35" t="s">
        <v>5</v>
      </c>
      <c r="W42" s="13">
        <v>7</v>
      </c>
      <c r="X42" s="13">
        <v>120</v>
      </c>
      <c r="Y42" s="13">
        <v>900</v>
      </c>
      <c r="Z42" s="13">
        <v>60</v>
      </c>
      <c r="AA42" s="13"/>
      <c r="AB42" s="13" t="s">
        <v>160</v>
      </c>
      <c r="AC42" s="28" t="b">
        <v>0</v>
      </c>
      <c r="AD42" s="28" t="b">
        <v>0</v>
      </c>
      <c r="AE42" s="13">
        <v>180</v>
      </c>
      <c r="AF42" s="91" t="b">
        <v>0</v>
      </c>
      <c r="AM42" s="13"/>
      <c r="AQ42" s="13"/>
    </row>
    <row r="43" spans="1:43" ht="18" customHeight="1" x14ac:dyDescent="0.15">
      <c r="A43" s="2"/>
      <c r="B43" s="2"/>
      <c r="C43" s="2"/>
      <c r="D43" s="7" t="s">
        <v>26</v>
      </c>
      <c r="E43" s="5"/>
      <c r="F43" s="6" t="s">
        <v>9</v>
      </c>
      <c r="H43" s="7"/>
      <c r="I43" s="7"/>
      <c r="J43" s="7" t="s">
        <v>165</v>
      </c>
      <c r="K43" s="2"/>
      <c r="L43" s="2"/>
      <c r="M43" s="13" t="s">
        <v>191</v>
      </c>
      <c r="P43" s="13" t="s">
        <v>216</v>
      </c>
      <c r="V43" s="35" t="s">
        <v>71</v>
      </c>
      <c r="W43" s="13">
        <v>8</v>
      </c>
      <c r="X43" s="13">
        <v>120</v>
      </c>
      <c r="Y43" s="13">
        <v>900</v>
      </c>
      <c r="Z43" s="13">
        <v>60</v>
      </c>
      <c r="AA43" s="13"/>
      <c r="AB43" s="13" t="s">
        <v>64</v>
      </c>
      <c r="AC43" s="13" t="b">
        <f>OR(AC40=TRUE,AC41=TRUE,AC42=TRUE)</f>
        <v>0</v>
      </c>
      <c r="AD43" s="13" t="b">
        <f>OR(AD40=TRUE,AD41=TRUE,AD42=TRUE)</f>
        <v>0</v>
      </c>
      <c r="AF43" s="13" t="b">
        <f>OR(AF40=TRUE,AF41=TRUE,AF42=TRUE)</f>
        <v>0</v>
      </c>
      <c r="AM43" s="13"/>
    </row>
    <row r="44" spans="1:43" ht="18" customHeight="1" x14ac:dyDescent="0.15">
      <c r="A44" s="2"/>
      <c r="B44" s="2"/>
      <c r="C44" s="2"/>
      <c r="D44" s="7"/>
      <c r="E44" s="198"/>
      <c r="F44" s="6"/>
      <c r="H44" s="7"/>
      <c r="I44" s="7"/>
      <c r="J44" s="7" t="s">
        <v>233</v>
      </c>
      <c r="K44" s="2"/>
      <c r="L44" s="2"/>
      <c r="M44" s="13"/>
      <c r="P44" s="13"/>
      <c r="V44" s="31" t="s">
        <v>72</v>
      </c>
      <c r="W44" s="13">
        <v>10</v>
      </c>
      <c r="X44" s="1">
        <v>120</v>
      </c>
      <c r="Y44" s="13">
        <v>1800</v>
      </c>
      <c r="Z44" s="1">
        <v>60</v>
      </c>
      <c r="AA44" s="13"/>
      <c r="AM44" s="13"/>
    </row>
    <row r="45" spans="1:43" ht="18" customHeight="1" x14ac:dyDescent="0.15">
      <c r="A45" s="2"/>
      <c r="B45" s="2"/>
      <c r="C45" s="2"/>
      <c r="D45" s="7"/>
      <c r="E45" s="64"/>
      <c r="F45" s="6"/>
      <c r="H45" s="7"/>
      <c r="I45" s="7"/>
      <c r="J45" s="13"/>
      <c r="K45" s="7"/>
      <c r="L45" s="7"/>
      <c r="O45" s="13"/>
      <c r="P45" s="7"/>
      <c r="V45" s="162" t="s">
        <v>169</v>
      </c>
      <c r="W45" s="13">
        <v>12</v>
      </c>
      <c r="X45" s="13">
        <v>120</v>
      </c>
      <c r="Y45" s="13">
        <v>1800</v>
      </c>
      <c r="Z45" s="13">
        <v>60</v>
      </c>
      <c r="AA45" s="13"/>
      <c r="AD45" s="1"/>
      <c r="AM45" s="13"/>
    </row>
    <row r="46" spans="1:43" ht="18" customHeight="1" x14ac:dyDescent="0.15">
      <c r="A46" s="2"/>
      <c r="B46" s="2"/>
      <c r="C46" s="2"/>
      <c r="D46" s="2"/>
      <c r="F46" s="7"/>
      <c r="G46" s="7"/>
      <c r="H46" s="197" t="s">
        <v>207</v>
      </c>
      <c r="I46" s="38"/>
      <c r="J46" s="4"/>
      <c r="K46" s="197" t="s">
        <v>208</v>
      </c>
      <c r="L46" s="2"/>
      <c r="M46" s="2"/>
      <c r="U46" s="13"/>
      <c r="V46" s="13">
        <v>380</v>
      </c>
      <c r="W46" s="13">
        <v>5</v>
      </c>
      <c r="X46" s="1">
        <v>120</v>
      </c>
      <c r="Y46" s="13">
        <v>900</v>
      </c>
      <c r="Z46" s="1">
        <v>60</v>
      </c>
      <c r="AA46" s="13"/>
      <c r="AD46" s="1"/>
      <c r="AM46" s="13"/>
    </row>
    <row r="47" spans="1:43" ht="18" customHeight="1" x14ac:dyDescent="0.15">
      <c r="A47" s="2"/>
      <c r="B47" s="2"/>
      <c r="C47" s="2"/>
      <c r="D47" s="2"/>
      <c r="F47" s="7"/>
      <c r="H47" s="4"/>
      <c r="I47" s="4"/>
      <c r="J47" s="7" t="s">
        <v>29</v>
      </c>
      <c r="M47" s="7" t="s">
        <v>31</v>
      </c>
      <c r="V47" s="13" t="s">
        <v>217</v>
      </c>
      <c r="W47" s="13">
        <v>10</v>
      </c>
      <c r="X47" s="1">
        <v>120</v>
      </c>
      <c r="Y47" s="13">
        <v>900</v>
      </c>
      <c r="Z47" s="1">
        <v>60</v>
      </c>
      <c r="AA47" s="13"/>
      <c r="AD47" s="1"/>
      <c r="AM47" s="13"/>
    </row>
    <row r="48" spans="1:43" ht="18" customHeight="1" x14ac:dyDescent="0.15">
      <c r="A48" s="2"/>
      <c r="B48" s="2"/>
      <c r="C48" s="2"/>
      <c r="D48" s="2"/>
      <c r="E48" s="3"/>
      <c r="F48" s="7"/>
      <c r="H48" s="4"/>
      <c r="I48" s="4"/>
      <c r="J48" s="14" t="s">
        <v>30</v>
      </c>
      <c r="K48" s="7"/>
      <c r="L48" s="7"/>
      <c r="M48" s="7" t="s">
        <v>32</v>
      </c>
      <c r="V48" s="1" t="s">
        <v>233</v>
      </c>
      <c r="W48" s="13">
        <v>10</v>
      </c>
      <c r="X48" s="1">
        <v>120</v>
      </c>
      <c r="Y48" s="13">
        <v>900</v>
      </c>
      <c r="Z48" s="1">
        <v>60</v>
      </c>
      <c r="AA48" s="13"/>
      <c r="AD48" s="1"/>
      <c r="AM48" s="13"/>
    </row>
    <row r="49" spans="1:39" ht="18" customHeight="1" x14ac:dyDescent="0.15">
      <c r="A49" s="2"/>
      <c r="B49" s="2"/>
      <c r="C49" s="2"/>
      <c r="D49" s="2"/>
      <c r="F49" s="7"/>
      <c r="H49" s="4"/>
      <c r="I49" s="4"/>
      <c r="J49" s="13" t="s">
        <v>27</v>
      </c>
      <c r="K49" s="7"/>
      <c r="L49" s="7"/>
      <c r="M49" s="7" t="s">
        <v>40</v>
      </c>
      <c r="V49" s="1" t="s">
        <v>64</v>
      </c>
      <c r="W49" s="69">
        <f>CHOOSE($W$50,W39,W40,W41,W42,W43,W44,W45,W46,W47,W48)</f>
        <v>4</v>
      </c>
      <c r="X49" s="69">
        <f>CHOOSE($W$50,X39,X40,X41,X42,X43,X44,X45,X46,X47,X48)</f>
        <v>120</v>
      </c>
      <c r="Y49" s="69">
        <f>CHOOSE($W$50,Y39,Y40,Y41,Y42,Y43,Y44,Y45,Y46,Y47,Y48)</f>
        <v>900</v>
      </c>
      <c r="Z49" s="69">
        <f>CHOOSE($W$50,Z39,Z40,Z41,Z42,Z43,Z44,Z45,Z46,Z47,Z48)</f>
        <v>1</v>
      </c>
      <c r="AA49" s="13"/>
      <c r="AD49" s="1"/>
      <c r="AM49" s="13"/>
    </row>
    <row r="50" spans="1:39" ht="18" customHeight="1" x14ac:dyDescent="0.15">
      <c r="A50" s="2"/>
      <c r="B50" s="2"/>
      <c r="C50" s="2"/>
      <c r="D50" s="2"/>
      <c r="F50" s="7"/>
      <c r="H50" s="4"/>
      <c r="I50" s="4"/>
      <c r="K50" s="7"/>
      <c r="L50" s="7"/>
      <c r="P50" s="13"/>
      <c r="V50" s="68" t="s">
        <v>10</v>
      </c>
      <c r="W50" s="92">
        <v>1</v>
      </c>
      <c r="AC50" s="1"/>
      <c r="AD50" s="1"/>
      <c r="AM50" s="13"/>
    </row>
    <row r="51" spans="1:39" ht="18" customHeight="1" thickBot="1" x14ac:dyDescent="0.2">
      <c r="A51" s="2"/>
      <c r="B51" s="2"/>
      <c r="C51" s="2"/>
      <c r="D51" s="2"/>
      <c r="E51" s="2"/>
      <c r="F51" s="2"/>
      <c r="G51" s="2"/>
      <c r="H51" s="197" t="s">
        <v>209</v>
      </c>
      <c r="I51" s="38"/>
      <c r="J51" s="2"/>
      <c r="K51" s="2"/>
      <c r="L51" s="2"/>
      <c r="M51" s="2"/>
      <c r="N51" s="2"/>
      <c r="AF51" s="33"/>
      <c r="AM51" s="13"/>
    </row>
    <row r="52" spans="1:39" ht="18" customHeight="1" thickBot="1" x14ac:dyDescent="0.2">
      <c r="A52" s="2"/>
      <c r="B52" s="2"/>
      <c r="C52" s="2"/>
      <c r="D52" s="2"/>
      <c r="E52" s="1"/>
      <c r="J52" s="26" t="s">
        <v>6</v>
      </c>
      <c r="M52" s="7"/>
      <c r="N52" s="15" t="s">
        <v>74</v>
      </c>
      <c r="O52" s="7" t="s">
        <v>75</v>
      </c>
      <c r="Q52" s="16" t="s">
        <v>74</v>
      </c>
      <c r="R52" s="16"/>
      <c r="S52" s="93" t="s">
        <v>38</v>
      </c>
      <c r="T52" s="94" t="s">
        <v>66</v>
      </c>
      <c r="U52" s="94" t="s">
        <v>57</v>
      </c>
      <c r="AM52" s="13"/>
    </row>
    <row r="53" spans="1:39" ht="18" customHeight="1" x14ac:dyDescent="0.15">
      <c r="A53" s="2"/>
      <c r="B53" s="2"/>
      <c r="C53" s="2"/>
      <c r="D53" s="2"/>
      <c r="E53" s="3"/>
      <c r="J53" s="26" t="s">
        <v>7</v>
      </c>
      <c r="M53" s="7"/>
      <c r="N53" s="15" t="s">
        <v>74</v>
      </c>
      <c r="O53" s="7" t="s">
        <v>75</v>
      </c>
      <c r="Q53" s="16" t="s">
        <v>74</v>
      </c>
      <c r="R53" s="16"/>
      <c r="S53" s="95">
        <f>ROUNDUP(U53/3600*$U$38/100,0)*100</f>
        <v>0</v>
      </c>
      <c r="T53" s="84">
        <f>U53/3600</f>
        <v>0</v>
      </c>
      <c r="U53" s="39">
        <f>IF(AND(AC43=TRUE,AF43=TRUE),S42*T42*U42*W49*W57*W58*W59,0)</f>
        <v>0</v>
      </c>
      <c r="V53" s="82" t="s">
        <v>39</v>
      </c>
      <c r="W53" s="32">
        <f>IF(Y53-X53=0,1,Y53-X53)</f>
        <v>20</v>
      </c>
      <c r="X53" s="169">
        <f>IF(AD53=1,-90,IF(AD53=2,-70,IF(AD53=3,-50,IF(AD53=4,-30,IF(AD53=5,-20,IF(AD53=6,-10,0))))))</f>
        <v>-10</v>
      </c>
      <c r="Y53" s="169">
        <f>IF(AE53=1,0,IF(AE53=2,10,IF(AE53=3,20,IF(AE53=4,30,IF(AE53=5,50,IF(AE53=6,70,90))))))</f>
        <v>10</v>
      </c>
      <c r="Z53" s="13">
        <v>1</v>
      </c>
      <c r="AA53" s="13">
        <v>0</v>
      </c>
      <c r="AB53" s="13">
        <v>-90</v>
      </c>
      <c r="AD53" s="28">
        <v>6</v>
      </c>
      <c r="AE53" s="28">
        <v>2</v>
      </c>
      <c r="AM53" s="13"/>
    </row>
    <row r="54" spans="1:39" ht="18" customHeight="1" x14ac:dyDescent="0.15">
      <c r="A54" s="2"/>
      <c r="B54" s="2"/>
      <c r="C54" s="2"/>
      <c r="D54" s="2"/>
      <c r="E54" s="3"/>
      <c r="J54" s="26" t="s">
        <v>8</v>
      </c>
      <c r="M54" s="7"/>
      <c r="N54" s="15" t="s">
        <v>33</v>
      </c>
      <c r="O54" s="7" t="s">
        <v>76</v>
      </c>
      <c r="Q54" s="16" t="s">
        <v>33</v>
      </c>
      <c r="R54" s="16"/>
      <c r="S54" s="96">
        <f>ROUNDUP(U54/3600*$U$38/100,0)*100</f>
        <v>0</v>
      </c>
      <c r="T54" s="97">
        <f>U54/3600</f>
        <v>0</v>
      </c>
      <c r="U54" s="41">
        <f>IF(AND(AC43=TRUE,AF43=TRUE),S42*T42*U42*X49,0)</f>
        <v>0</v>
      </c>
      <c r="V54" s="83" t="s">
        <v>59</v>
      </c>
      <c r="W54" s="32">
        <f>IF(Y54-X54=0,1,Y54-X54)</f>
        <v>20</v>
      </c>
      <c r="X54" s="169">
        <f>IF(AD54=1,-50,IF(AD54=2,-30,IF(AD54=3,-20,IF(AD54=4,-10,0))))</f>
        <v>-10</v>
      </c>
      <c r="Y54" s="169">
        <f>IF(AE54=1,0,IF(AE54=2,10,IF(AE54=3,20,IF(AE54=4,30,50))))</f>
        <v>10</v>
      </c>
      <c r="Z54" s="13">
        <v>2</v>
      </c>
      <c r="AA54" s="13">
        <v>10</v>
      </c>
      <c r="AB54" s="13">
        <v>-70</v>
      </c>
      <c r="AD54" s="28">
        <v>4</v>
      </c>
      <c r="AE54" s="28">
        <v>2</v>
      </c>
      <c r="AM54" s="13"/>
    </row>
    <row r="55" spans="1:39" ht="16.5" customHeight="1" x14ac:dyDescent="0.15">
      <c r="A55" s="2"/>
      <c r="B55" s="2"/>
      <c r="C55" s="2"/>
      <c r="D55" s="2"/>
      <c r="E55" s="3"/>
      <c r="J55" s="26"/>
      <c r="M55" s="7"/>
      <c r="N55" s="15"/>
      <c r="O55" s="7"/>
      <c r="Q55" s="16"/>
      <c r="R55" s="16"/>
      <c r="S55" s="96">
        <f>ROUNDUP(U55/3600*$U$38/100,0)*100</f>
        <v>0</v>
      </c>
      <c r="T55" s="97">
        <f>U55/3600</f>
        <v>0</v>
      </c>
      <c r="U55" s="41">
        <f>IF(AND(AC43=TRUE,AF43=TRUE,S42&gt;0),T42*Y49,0)</f>
        <v>0</v>
      </c>
      <c r="V55" s="108" t="s">
        <v>36</v>
      </c>
      <c r="W55" s="32">
        <f>IF(Y55-X55=0,1,Y55-X55)</f>
        <v>15</v>
      </c>
      <c r="X55" s="169">
        <f>IF(AD55=1,0,IF(AD55=2,10,IF(AD55=3,15,IF(AD55=4,20,IF(AD55=5,30,IF(AD55=6,50,IF(AD55=7,100,150)))))))</f>
        <v>0</v>
      </c>
      <c r="Y55" s="169">
        <f>IF(AE55=1,0,IF(AE55=2,10,IF(AE55=3,15,IF(AE55=4,20,IF(AE55=5,30,IF(AE55=6,50,IF(AE55=7,100,150)))))))</f>
        <v>15</v>
      </c>
      <c r="Z55" s="13">
        <v>3</v>
      </c>
      <c r="AA55" s="13">
        <v>15</v>
      </c>
      <c r="AB55" s="13">
        <v>-50</v>
      </c>
      <c r="AD55" s="28">
        <v>1</v>
      </c>
      <c r="AE55" s="28">
        <v>3</v>
      </c>
      <c r="AM55" s="13"/>
    </row>
    <row r="56" spans="1:39" ht="18" customHeight="1" thickBot="1" x14ac:dyDescent="0.2">
      <c r="A56" s="2"/>
      <c r="B56" s="2"/>
      <c r="C56" s="2"/>
      <c r="D56" s="2"/>
      <c r="E56" s="3"/>
      <c r="G56" s="7"/>
      <c r="H56" s="197" t="s">
        <v>210</v>
      </c>
      <c r="I56" s="38"/>
      <c r="J56" s="17"/>
      <c r="K56" s="19"/>
      <c r="L56" s="18"/>
      <c r="M56" s="18"/>
      <c r="N56" s="20"/>
      <c r="S56" s="96">
        <f>ROUNDUP(U56/3600*$U$38/100,0)*100</f>
        <v>0</v>
      </c>
      <c r="T56" s="97">
        <f>U56/3600</f>
        <v>0</v>
      </c>
      <c r="U56" s="43">
        <f>IF(AND(AC43=TRUE,AF43=TRUE,S42&gt;0),W57*W58*Z49,0)</f>
        <v>0</v>
      </c>
      <c r="V56" s="109" t="s">
        <v>77</v>
      </c>
      <c r="W56" s="29"/>
      <c r="X56" s="30"/>
      <c r="Y56" s="30"/>
      <c r="Z56" s="13">
        <v>5</v>
      </c>
      <c r="AA56" s="13">
        <v>20</v>
      </c>
      <c r="AB56" s="13">
        <v>-30</v>
      </c>
      <c r="AM56" s="13"/>
    </row>
    <row r="57" spans="1:39" ht="18" customHeight="1" x14ac:dyDescent="0.15">
      <c r="A57" s="2"/>
      <c r="B57" s="2"/>
      <c r="C57" s="2"/>
      <c r="D57" s="2"/>
      <c r="E57" s="1"/>
      <c r="J57" s="26" t="s">
        <v>6</v>
      </c>
      <c r="L57" s="2"/>
      <c r="M57" s="2"/>
      <c r="N57" s="19" t="s">
        <v>33</v>
      </c>
      <c r="O57" s="19"/>
      <c r="S57" s="98"/>
      <c r="T57" s="99"/>
      <c r="U57" s="100"/>
      <c r="V57" s="101" t="s">
        <v>0</v>
      </c>
      <c r="W57" s="18">
        <f>ROUNDUP(W53/X57+IF(W53&gt;2,1,0),0)</f>
        <v>3</v>
      </c>
      <c r="X57" s="30">
        <f>IF(AD57=1,1,IF(AD57=2,2,IF(AD57=3,3,IF(AD57=4,5,10))))</f>
        <v>10</v>
      </c>
      <c r="Y57" s="30"/>
      <c r="Z57" s="13">
        <v>10</v>
      </c>
      <c r="AA57" s="13">
        <v>30</v>
      </c>
      <c r="AB57" s="13">
        <v>-20</v>
      </c>
      <c r="AD57" s="28">
        <v>5</v>
      </c>
      <c r="AM57" s="13"/>
    </row>
    <row r="58" spans="1:39" ht="18" customHeight="1" x14ac:dyDescent="0.15">
      <c r="A58" s="2"/>
      <c r="B58" s="2"/>
      <c r="C58" s="2"/>
      <c r="D58" s="2"/>
      <c r="E58" s="3"/>
      <c r="J58" s="26" t="s">
        <v>7</v>
      </c>
      <c r="L58" s="2"/>
      <c r="M58" s="2"/>
      <c r="N58" s="19" t="s">
        <v>33</v>
      </c>
      <c r="O58" s="19"/>
      <c r="S58" s="102"/>
      <c r="T58" s="99"/>
      <c r="V58" s="2"/>
      <c r="W58" s="18">
        <f>ROUNDUP(W54/X58+IF(W54&gt;2,1,0),0)</f>
        <v>3</v>
      </c>
      <c r="X58" s="30">
        <f>IF(AD58=1,1,IF(AD58=2,2,IF(AD58=3,3,IF(AD58=4,5,10))))</f>
        <v>10</v>
      </c>
      <c r="Y58" s="30"/>
      <c r="Z58" s="13"/>
      <c r="AA58" s="13">
        <v>50</v>
      </c>
      <c r="AB58" s="13">
        <v>-10</v>
      </c>
      <c r="AD58" s="28">
        <v>5</v>
      </c>
      <c r="AM58" s="13"/>
    </row>
    <row r="59" spans="1:39" ht="18" customHeight="1" x14ac:dyDescent="0.15">
      <c r="A59" s="2"/>
      <c r="B59" s="2"/>
      <c r="C59" s="2"/>
      <c r="D59" s="2"/>
      <c r="E59" s="3"/>
      <c r="J59" s="26" t="s">
        <v>8</v>
      </c>
      <c r="L59" s="2"/>
      <c r="M59" s="2"/>
      <c r="N59" s="19" t="s">
        <v>78</v>
      </c>
      <c r="O59" s="19"/>
      <c r="S59" s="61">
        <f>IF(SUM(S53:S57)&gt;0,IF(SUM(T53:T57)&gt;16,10000,IF(SUM(T53:T57)&gt;5,5000,5000)),0)</f>
        <v>0</v>
      </c>
      <c r="T59" s="78">
        <f>IF(SUM(T53:T57)&gt;0,IF(SUM(T53:T57)&gt;16,2,IF(SUM(T53:T57)&gt;5,1,0)),0)</f>
        <v>0</v>
      </c>
      <c r="U59" s="2"/>
      <c r="W59" s="18">
        <f>ROUNDUP(W55/X59,0)+1</f>
        <v>4</v>
      </c>
      <c r="X59" s="30">
        <f>IF(AD59=1,1,IF(AD59=2,2,IF(AD59=3,3,IF(AD59=4,5,10))))</f>
        <v>5</v>
      </c>
      <c r="Y59" s="30"/>
      <c r="Z59" s="13"/>
      <c r="AA59" s="13">
        <v>100</v>
      </c>
      <c r="AB59" s="13">
        <v>0</v>
      </c>
      <c r="AD59" s="28">
        <v>4</v>
      </c>
      <c r="AM59" s="13"/>
    </row>
    <row r="60" spans="1:39" ht="18" customHeight="1" thickBot="1" x14ac:dyDescent="0.2">
      <c r="A60" s="2"/>
      <c r="B60" s="2"/>
      <c r="C60" s="2"/>
      <c r="D60" s="2"/>
      <c r="F60" s="4"/>
      <c r="G60" s="4"/>
      <c r="H60" s="4"/>
      <c r="I60" s="2"/>
      <c r="J60" s="2"/>
      <c r="K60" s="2"/>
      <c r="L60" s="2"/>
      <c r="M60" s="2"/>
      <c r="S60" s="103"/>
      <c r="T60" s="104"/>
      <c r="Y60" s="13"/>
      <c r="Z60" s="13"/>
      <c r="AA60" s="13">
        <v>150</v>
      </c>
      <c r="AB60" s="13">
        <v>10</v>
      </c>
      <c r="AM60" s="13"/>
    </row>
    <row r="61" spans="1:39" ht="18" customHeight="1" thickBot="1" x14ac:dyDescent="0.2">
      <c r="A61" s="2"/>
      <c r="B61" s="2"/>
      <c r="C61" s="2"/>
      <c r="D61" s="2"/>
      <c r="E61" s="3"/>
      <c r="F61" s="2"/>
      <c r="G61" s="21"/>
      <c r="H61" s="2"/>
      <c r="I61" s="2"/>
      <c r="J61" s="2"/>
      <c r="K61" s="2"/>
      <c r="L61" s="2"/>
      <c r="M61" s="2"/>
      <c r="N61" s="34" t="s">
        <v>63</v>
      </c>
      <c r="O61" s="22"/>
      <c r="P61" s="23" t="str">
        <f>S61</f>
        <v/>
      </c>
      <c r="S61" s="81" t="str">
        <f>IF(ROUNDUP(SUM(S53:S59)/1000,0)*1000=0,"",ROUNDUP(SUM(S53:S59)/1000,0)*1000)</f>
        <v/>
      </c>
      <c r="T61" s="85">
        <f>ROUNDUP(SUM(T53:T59),0)</f>
        <v>0</v>
      </c>
      <c r="Y61" s="13"/>
      <c r="Z61" s="13"/>
      <c r="AA61" s="13"/>
      <c r="AB61" s="13">
        <v>20</v>
      </c>
      <c r="AE61" s="1"/>
      <c r="AM61" s="13"/>
    </row>
    <row r="62" spans="1:39" ht="18" customHeight="1" thickBot="1" x14ac:dyDescent="0.2">
      <c r="A62" s="2"/>
      <c r="B62" s="2"/>
      <c r="C62" s="2"/>
      <c r="D62" s="2"/>
      <c r="E62" s="3"/>
      <c r="F62" s="2"/>
      <c r="G62" s="2"/>
      <c r="H62" s="2"/>
      <c r="I62" s="2"/>
      <c r="J62" s="2"/>
      <c r="K62" s="2"/>
      <c r="L62" s="2"/>
      <c r="M62" s="2"/>
      <c r="N62" s="75" t="s">
        <v>163</v>
      </c>
      <c r="O62" s="75"/>
      <c r="P62" s="158" t="str">
        <f>T62</f>
        <v/>
      </c>
      <c r="S62" s="161">
        <f>SUM(S53:S60)</f>
        <v>0</v>
      </c>
      <c r="T62" s="159" t="str">
        <f>IF(ROUND(T61/7,1)=0,"",IF(ROUND(T61/7,1)&lt;1,1,(ROUNDUP(T61/7,0))))</f>
        <v/>
      </c>
      <c r="Y62" s="13"/>
      <c r="Z62" s="13"/>
      <c r="AA62" s="13"/>
      <c r="AB62" s="13">
        <v>30</v>
      </c>
      <c r="AE62" s="1"/>
      <c r="AM62" s="13"/>
    </row>
    <row r="63" spans="1:39" ht="18" customHeight="1" x14ac:dyDescent="0.15">
      <c r="A63" s="2"/>
      <c r="B63" s="2"/>
      <c r="C63" s="2"/>
      <c r="D63" s="2"/>
      <c r="E63" s="3"/>
      <c r="F63" s="2"/>
      <c r="G63" s="2"/>
      <c r="H63" s="4"/>
      <c r="I63" s="2"/>
      <c r="J63" s="2"/>
      <c r="M63" s="2"/>
      <c r="S63" s="146">
        <f>S33+S62</f>
        <v>0</v>
      </c>
      <c r="AB63" s="13">
        <v>50</v>
      </c>
      <c r="AC63" s="1"/>
      <c r="AD63" s="1"/>
      <c r="AE63" s="1"/>
      <c r="AM63" s="13"/>
    </row>
    <row r="64" spans="1:39" ht="18" customHeight="1" x14ac:dyDescent="0.15">
      <c r="A64" s="2"/>
      <c r="B64" s="2"/>
      <c r="C64" s="2"/>
      <c r="D64" s="2"/>
      <c r="E64" s="2"/>
      <c r="F64" s="2"/>
      <c r="G64" s="2"/>
      <c r="H64" s="4"/>
      <c r="I64" s="2"/>
      <c r="J64" s="2"/>
      <c r="M64" s="2"/>
      <c r="S64" s="160"/>
      <c r="AB64" s="13">
        <v>70</v>
      </c>
      <c r="AM64" s="13"/>
    </row>
    <row r="65" spans="1:39" ht="18" customHeight="1" x14ac:dyDescent="0.15">
      <c r="A65" s="2"/>
      <c r="B65" s="2"/>
      <c r="C65" s="2"/>
      <c r="D65" s="2"/>
      <c r="E65" s="2"/>
      <c r="F65" s="2"/>
      <c r="G65" s="2"/>
      <c r="H65" s="2"/>
      <c r="I65" s="2"/>
      <c r="J65" s="2"/>
      <c r="K65" s="2"/>
      <c r="L65" s="2"/>
      <c r="M65" s="2"/>
      <c r="AB65" s="1">
        <v>90</v>
      </c>
      <c r="AC65" s="1"/>
      <c r="AD65" s="1"/>
      <c r="AM65" s="13"/>
    </row>
    <row r="66" spans="1:39" ht="18" customHeight="1" x14ac:dyDescent="0.15">
      <c r="AM66" s="13"/>
    </row>
  </sheetData>
  <sheetProtection algorithmName="SHA-512" hashValue="IzyGZlSqMOJWYYyD1iNLe+j0nBBUr1z3KwmfAwmJMDzcKzov9Qt1Hd1IVN2QGWB6J4otx5JyTy060O1LUeO2fw==" saltValue="jr4Y4dVJkNIEFaz9/gW7Lg==" spinCount="100000" sheet="1" selectLockedCells="1"/>
  <protectedRanges>
    <protectedRange sqref="E6:E8 E41:E44" name="範囲3"/>
    <protectedRange sqref="J16:J18 J6:J8 G9:G10 G14:G15 G19:G20 G22:G23 F5 J30:J32 J21 G29:G31 J24:J28 J11:J13 F9:F32" name="範囲1"/>
  </protectedRanges>
  <mergeCells count="2">
    <mergeCell ref="A1:Q1"/>
    <mergeCell ref="A36:Q36"/>
  </mergeCells>
  <phoneticPr fontId="1"/>
  <pageMargins left="0.70866141732283472" right="0.70866141732283472" top="0.39370078740157483" bottom="0.39370078740157483" header="0.31496062992125984" footer="0.31496062992125984"/>
  <pageSetup paperSize="9" scale="72" orientation="portrait" horizontalDpi="1200" verticalDpi="1200" r:id="rId1"/>
  <headerFooter>
    <oddFooter>&amp;L事前測定申請書&amp;C&amp;P / &amp;N ページ</oddFooter>
  </headerFooter>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Group Box 1">
              <controlPr defaultSize="0" autoFill="0" autoPict="0">
                <anchor moveWithCells="1">
                  <from>
                    <xdr:col>9</xdr:col>
                    <xdr:colOff>904875</xdr:colOff>
                    <xdr:row>45</xdr:row>
                    <xdr:rowOff>190500</xdr:rowOff>
                  </from>
                  <to>
                    <xdr:col>12</xdr:col>
                    <xdr:colOff>819150</xdr:colOff>
                    <xdr:row>49</xdr:row>
                    <xdr:rowOff>114300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219075</xdr:colOff>
                    <xdr:row>5</xdr:row>
                    <xdr:rowOff>38100</xdr:rowOff>
                  </from>
                  <to>
                    <xdr:col>2</xdr:col>
                    <xdr:colOff>161925</xdr:colOff>
                    <xdr:row>5</xdr:row>
                    <xdr:rowOff>219075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xdr:col>
                    <xdr:colOff>219075</xdr:colOff>
                    <xdr:row>6</xdr:row>
                    <xdr:rowOff>38100</xdr:rowOff>
                  </from>
                  <to>
                    <xdr:col>2</xdr:col>
                    <xdr:colOff>152400</xdr:colOff>
                    <xdr:row>6</xdr:row>
                    <xdr:rowOff>209550</xdr:rowOff>
                  </to>
                </anchor>
              </controlPr>
            </control>
          </mc:Choice>
        </mc:AlternateContent>
        <mc:AlternateContent xmlns:mc="http://schemas.openxmlformats.org/markup-compatibility/2006">
          <mc:Choice Requires="x14">
            <control shapeId="36868" r:id="rId7" name="Check Box 4">
              <controlPr defaultSize="0" autoFill="0" autoLine="0" autoPict="0" altText="">
                <anchor moveWithCells="1">
                  <from>
                    <xdr:col>1</xdr:col>
                    <xdr:colOff>219075</xdr:colOff>
                    <xdr:row>7</xdr:row>
                    <xdr:rowOff>28575</xdr:rowOff>
                  </from>
                  <to>
                    <xdr:col>2</xdr:col>
                    <xdr:colOff>152400</xdr:colOff>
                    <xdr:row>7</xdr:row>
                    <xdr:rowOff>219075</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7</xdr:col>
                    <xdr:colOff>161925</xdr:colOff>
                    <xdr:row>5</xdr:row>
                    <xdr:rowOff>28575</xdr:rowOff>
                  </from>
                  <to>
                    <xdr:col>8</xdr:col>
                    <xdr:colOff>171450</xdr:colOff>
                    <xdr:row>5</xdr:row>
                    <xdr:rowOff>219075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7</xdr:col>
                    <xdr:colOff>161925</xdr:colOff>
                    <xdr:row>6</xdr:row>
                    <xdr:rowOff>28575</xdr:rowOff>
                  </from>
                  <to>
                    <xdr:col>8</xdr:col>
                    <xdr:colOff>171450</xdr:colOff>
                    <xdr:row>6</xdr:row>
                    <xdr:rowOff>219075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7</xdr:col>
                    <xdr:colOff>161925</xdr:colOff>
                    <xdr:row>7</xdr:row>
                    <xdr:rowOff>38100</xdr:rowOff>
                  </from>
                  <to>
                    <xdr:col>8</xdr:col>
                    <xdr:colOff>171450</xdr:colOff>
                    <xdr:row>7</xdr:row>
                    <xdr:rowOff>219075</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7</xdr:col>
                    <xdr:colOff>161925</xdr:colOff>
                    <xdr:row>10</xdr:row>
                    <xdr:rowOff>28575</xdr:rowOff>
                  </from>
                  <to>
                    <xdr:col>8</xdr:col>
                    <xdr:colOff>152400</xdr:colOff>
                    <xdr:row>11</xdr:row>
                    <xdr:rowOff>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7</xdr:col>
                    <xdr:colOff>161925</xdr:colOff>
                    <xdr:row>11</xdr:row>
                    <xdr:rowOff>47625</xdr:rowOff>
                  </from>
                  <to>
                    <xdr:col>8</xdr:col>
                    <xdr:colOff>152400</xdr:colOff>
                    <xdr:row>12</xdr:row>
                    <xdr:rowOff>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7</xdr:col>
                    <xdr:colOff>161925</xdr:colOff>
                    <xdr:row>15</xdr:row>
                    <xdr:rowOff>38100</xdr:rowOff>
                  </from>
                  <to>
                    <xdr:col>8</xdr:col>
                    <xdr:colOff>171450</xdr:colOff>
                    <xdr:row>16</xdr:row>
                    <xdr:rowOff>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7</xdr:col>
                    <xdr:colOff>161925</xdr:colOff>
                    <xdr:row>25</xdr:row>
                    <xdr:rowOff>38100</xdr:rowOff>
                  </from>
                  <to>
                    <xdr:col>8</xdr:col>
                    <xdr:colOff>152400</xdr:colOff>
                    <xdr:row>26</xdr:row>
                    <xdr:rowOff>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7</xdr:col>
                    <xdr:colOff>161925</xdr:colOff>
                    <xdr:row>23</xdr:row>
                    <xdr:rowOff>38100</xdr:rowOff>
                  </from>
                  <to>
                    <xdr:col>8</xdr:col>
                    <xdr:colOff>152400</xdr:colOff>
                    <xdr:row>24</xdr:row>
                    <xdr:rowOff>0</xdr:rowOff>
                  </to>
                </anchor>
              </controlPr>
            </control>
          </mc:Choice>
        </mc:AlternateContent>
        <mc:AlternateContent xmlns:mc="http://schemas.openxmlformats.org/markup-compatibility/2006">
          <mc:Choice Requires="x14">
            <control shapeId="36878" r:id="rId16" name="Check Box 14">
              <controlPr defaultSize="0" autoFill="0" autoLine="0" autoPict="0">
                <anchor moveWithCells="1">
                  <from>
                    <xdr:col>7</xdr:col>
                    <xdr:colOff>161925</xdr:colOff>
                    <xdr:row>20</xdr:row>
                    <xdr:rowOff>47625</xdr:rowOff>
                  </from>
                  <to>
                    <xdr:col>8</xdr:col>
                    <xdr:colOff>152400</xdr:colOff>
                    <xdr:row>21</xdr:row>
                    <xdr:rowOff>0</xdr:rowOff>
                  </to>
                </anchor>
              </controlPr>
            </control>
          </mc:Choice>
        </mc:AlternateContent>
        <mc:AlternateContent xmlns:mc="http://schemas.openxmlformats.org/markup-compatibility/2006">
          <mc:Choice Requires="x14">
            <control shapeId="36880" r:id="rId17" name="Check Box 16">
              <controlPr defaultSize="0" autoFill="0" autoLine="0" autoPict="0">
                <anchor moveWithCells="1">
                  <from>
                    <xdr:col>7</xdr:col>
                    <xdr:colOff>114300</xdr:colOff>
                    <xdr:row>46</xdr:row>
                    <xdr:rowOff>38100</xdr:rowOff>
                  </from>
                  <to>
                    <xdr:col>8</xdr:col>
                    <xdr:colOff>114300</xdr:colOff>
                    <xdr:row>47</xdr:row>
                    <xdr:rowOff>0</xdr:rowOff>
                  </to>
                </anchor>
              </controlPr>
            </control>
          </mc:Choice>
        </mc:AlternateContent>
        <mc:AlternateContent xmlns:mc="http://schemas.openxmlformats.org/markup-compatibility/2006">
          <mc:Choice Requires="x14">
            <control shapeId="36881" r:id="rId18" name="Check Box 17">
              <controlPr defaultSize="0" autoFill="0" autoLine="0" autoPict="0">
                <anchor moveWithCells="1">
                  <from>
                    <xdr:col>7</xdr:col>
                    <xdr:colOff>114300</xdr:colOff>
                    <xdr:row>47</xdr:row>
                    <xdr:rowOff>28575</xdr:rowOff>
                  </from>
                  <to>
                    <xdr:col>8</xdr:col>
                    <xdr:colOff>114300</xdr:colOff>
                    <xdr:row>48</xdr:row>
                    <xdr:rowOff>0</xdr:rowOff>
                  </to>
                </anchor>
              </controlPr>
            </control>
          </mc:Choice>
        </mc:AlternateContent>
        <mc:AlternateContent xmlns:mc="http://schemas.openxmlformats.org/markup-compatibility/2006">
          <mc:Choice Requires="x14">
            <control shapeId="36882" r:id="rId19" name="Check Box 18">
              <controlPr defaultSize="0" autoFill="0" autoLine="0" autoPict="0">
                <anchor moveWithCells="1">
                  <from>
                    <xdr:col>7</xdr:col>
                    <xdr:colOff>114300</xdr:colOff>
                    <xdr:row>48</xdr:row>
                    <xdr:rowOff>19050</xdr:rowOff>
                  </from>
                  <to>
                    <xdr:col>8</xdr:col>
                    <xdr:colOff>123825</xdr:colOff>
                    <xdr:row>48</xdr:row>
                    <xdr:rowOff>219075</xdr:rowOff>
                  </to>
                </anchor>
              </controlPr>
            </control>
          </mc:Choice>
        </mc:AlternateContent>
        <mc:AlternateContent xmlns:mc="http://schemas.openxmlformats.org/markup-compatibility/2006">
          <mc:Choice Requires="x14">
            <control shapeId="36883" r:id="rId20" name="Option Button 19">
              <controlPr defaultSize="0" autoFill="0" autoLine="0" autoPict="0">
                <anchor moveWithCells="1">
                  <from>
                    <xdr:col>7</xdr:col>
                    <xdr:colOff>161925</xdr:colOff>
                    <xdr:row>40</xdr:row>
                    <xdr:rowOff>38100</xdr:rowOff>
                  </from>
                  <to>
                    <xdr:col>8</xdr:col>
                    <xdr:colOff>190500</xdr:colOff>
                    <xdr:row>41</xdr:row>
                    <xdr:rowOff>0</xdr:rowOff>
                  </to>
                </anchor>
              </controlPr>
            </control>
          </mc:Choice>
        </mc:AlternateContent>
        <mc:AlternateContent xmlns:mc="http://schemas.openxmlformats.org/markup-compatibility/2006">
          <mc:Choice Requires="x14">
            <control shapeId="36884" r:id="rId21" name="Option Button 20">
              <controlPr defaultSize="0" autoFill="0" autoLine="0" autoPict="0">
                <anchor moveWithCells="1">
                  <from>
                    <xdr:col>10</xdr:col>
                    <xdr:colOff>171450</xdr:colOff>
                    <xdr:row>40</xdr:row>
                    <xdr:rowOff>38100</xdr:rowOff>
                  </from>
                  <to>
                    <xdr:col>11</xdr:col>
                    <xdr:colOff>180975</xdr:colOff>
                    <xdr:row>41</xdr:row>
                    <xdr:rowOff>0</xdr:rowOff>
                  </to>
                </anchor>
              </controlPr>
            </control>
          </mc:Choice>
        </mc:AlternateContent>
        <mc:AlternateContent xmlns:mc="http://schemas.openxmlformats.org/markup-compatibility/2006">
          <mc:Choice Requires="x14">
            <control shapeId="36885" r:id="rId22" name="Option Button 21">
              <controlPr defaultSize="0" autoFill="0" autoLine="0" autoPict="0">
                <anchor moveWithCells="1">
                  <from>
                    <xdr:col>13</xdr:col>
                    <xdr:colOff>190500</xdr:colOff>
                    <xdr:row>40</xdr:row>
                    <xdr:rowOff>38100</xdr:rowOff>
                  </from>
                  <to>
                    <xdr:col>14</xdr:col>
                    <xdr:colOff>200025</xdr:colOff>
                    <xdr:row>41</xdr:row>
                    <xdr:rowOff>0</xdr:rowOff>
                  </to>
                </anchor>
              </controlPr>
            </control>
          </mc:Choice>
        </mc:AlternateContent>
        <mc:AlternateContent xmlns:mc="http://schemas.openxmlformats.org/markup-compatibility/2006">
          <mc:Choice Requires="x14">
            <control shapeId="36886" r:id="rId23" name="Option Button 22">
              <controlPr defaultSize="0" autoFill="0" autoLine="0" autoPict="0">
                <anchor moveWithCells="1">
                  <from>
                    <xdr:col>7</xdr:col>
                    <xdr:colOff>161925</xdr:colOff>
                    <xdr:row>41</xdr:row>
                    <xdr:rowOff>38100</xdr:rowOff>
                  </from>
                  <to>
                    <xdr:col>8</xdr:col>
                    <xdr:colOff>171450</xdr:colOff>
                    <xdr:row>42</xdr:row>
                    <xdr:rowOff>0</xdr:rowOff>
                  </to>
                </anchor>
              </controlPr>
            </control>
          </mc:Choice>
        </mc:AlternateContent>
        <mc:AlternateContent xmlns:mc="http://schemas.openxmlformats.org/markup-compatibility/2006">
          <mc:Choice Requires="x14">
            <control shapeId="36887" r:id="rId24" name="Option Button 23">
              <controlPr defaultSize="0" autoFill="0" autoLine="0" autoPict="0">
                <anchor moveWithCells="1">
                  <from>
                    <xdr:col>10</xdr:col>
                    <xdr:colOff>171450</xdr:colOff>
                    <xdr:row>41</xdr:row>
                    <xdr:rowOff>38100</xdr:rowOff>
                  </from>
                  <to>
                    <xdr:col>11</xdr:col>
                    <xdr:colOff>161925</xdr:colOff>
                    <xdr:row>42</xdr:row>
                    <xdr:rowOff>0</xdr:rowOff>
                  </to>
                </anchor>
              </controlPr>
            </control>
          </mc:Choice>
        </mc:AlternateContent>
        <mc:AlternateContent xmlns:mc="http://schemas.openxmlformats.org/markup-compatibility/2006">
          <mc:Choice Requires="x14">
            <control shapeId="36888" r:id="rId25" name="Option Button 24">
              <controlPr defaultSize="0" autoFill="0" autoLine="0" autoPict="0">
                <anchor moveWithCells="1">
                  <from>
                    <xdr:col>13</xdr:col>
                    <xdr:colOff>190500</xdr:colOff>
                    <xdr:row>41</xdr:row>
                    <xdr:rowOff>28575</xdr:rowOff>
                  </from>
                  <to>
                    <xdr:col>14</xdr:col>
                    <xdr:colOff>200025</xdr:colOff>
                    <xdr:row>42</xdr:row>
                    <xdr:rowOff>9525</xdr:rowOff>
                  </to>
                </anchor>
              </controlPr>
            </control>
          </mc:Choice>
        </mc:AlternateContent>
        <mc:AlternateContent xmlns:mc="http://schemas.openxmlformats.org/markup-compatibility/2006">
          <mc:Choice Requires="x14">
            <control shapeId="36889" r:id="rId26" name="Option Button 25">
              <controlPr defaultSize="0" autoFill="0" autoLine="0" autoPict="0">
                <anchor moveWithCells="1">
                  <from>
                    <xdr:col>7</xdr:col>
                    <xdr:colOff>161925</xdr:colOff>
                    <xdr:row>42</xdr:row>
                    <xdr:rowOff>28575</xdr:rowOff>
                  </from>
                  <to>
                    <xdr:col>8</xdr:col>
                    <xdr:colOff>171450</xdr:colOff>
                    <xdr:row>43</xdr:row>
                    <xdr:rowOff>9525</xdr:rowOff>
                  </to>
                </anchor>
              </controlPr>
            </control>
          </mc:Choice>
        </mc:AlternateContent>
        <mc:AlternateContent xmlns:mc="http://schemas.openxmlformats.org/markup-compatibility/2006">
          <mc:Choice Requires="x14">
            <control shapeId="36891" r:id="rId27" name="Option Button 27">
              <controlPr defaultSize="0" autoFill="0" autoLine="0" autoPict="0">
                <anchor moveWithCells="1">
                  <from>
                    <xdr:col>10</xdr:col>
                    <xdr:colOff>171450</xdr:colOff>
                    <xdr:row>42</xdr:row>
                    <xdr:rowOff>38100</xdr:rowOff>
                  </from>
                  <to>
                    <xdr:col>11</xdr:col>
                    <xdr:colOff>180975</xdr:colOff>
                    <xdr:row>43</xdr:row>
                    <xdr:rowOff>0</xdr:rowOff>
                  </to>
                </anchor>
              </controlPr>
            </control>
          </mc:Choice>
        </mc:AlternateContent>
        <mc:AlternateContent xmlns:mc="http://schemas.openxmlformats.org/markup-compatibility/2006">
          <mc:Choice Requires="x14">
            <control shapeId="36892" r:id="rId28" name="Drop Down 28">
              <controlPr defaultSize="0" autoLine="0" autoPict="0">
                <anchor moveWithCells="1">
                  <from>
                    <xdr:col>12</xdr:col>
                    <xdr:colOff>161925</xdr:colOff>
                    <xdr:row>56</xdr:row>
                    <xdr:rowOff>28575</xdr:rowOff>
                  </from>
                  <to>
                    <xdr:col>12</xdr:col>
                    <xdr:colOff>733425</xdr:colOff>
                    <xdr:row>56</xdr:row>
                    <xdr:rowOff>200025</xdr:rowOff>
                  </to>
                </anchor>
              </controlPr>
            </control>
          </mc:Choice>
        </mc:AlternateContent>
        <mc:AlternateContent xmlns:mc="http://schemas.openxmlformats.org/markup-compatibility/2006">
          <mc:Choice Requires="x14">
            <control shapeId="36893" r:id="rId29" name="Drop Down 29">
              <controlPr defaultSize="0" autoLine="0" autoPict="0">
                <anchor moveWithCells="1">
                  <from>
                    <xdr:col>12</xdr:col>
                    <xdr:colOff>161925</xdr:colOff>
                    <xdr:row>57</xdr:row>
                    <xdr:rowOff>28575</xdr:rowOff>
                  </from>
                  <to>
                    <xdr:col>12</xdr:col>
                    <xdr:colOff>733425</xdr:colOff>
                    <xdr:row>57</xdr:row>
                    <xdr:rowOff>200025</xdr:rowOff>
                  </to>
                </anchor>
              </controlPr>
            </control>
          </mc:Choice>
        </mc:AlternateContent>
        <mc:AlternateContent xmlns:mc="http://schemas.openxmlformats.org/markup-compatibility/2006">
          <mc:Choice Requires="x14">
            <control shapeId="36894" r:id="rId30" name="Drop Down 30">
              <controlPr defaultSize="0" autoLine="0" autoPict="0">
                <anchor moveWithCells="1">
                  <from>
                    <xdr:col>12</xdr:col>
                    <xdr:colOff>161925</xdr:colOff>
                    <xdr:row>58</xdr:row>
                    <xdr:rowOff>28575</xdr:rowOff>
                  </from>
                  <to>
                    <xdr:col>12</xdr:col>
                    <xdr:colOff>733425</xdr:colOff>
                    <xdr:row>58</xdr:row>
                    <xdr:rowOff>200025</xdr:rowOff>
                  </to>
                </anchor>
              </controlPr>
            </control>
          </mc:Choice>
        </mc:AlternateContent>
        <mc:AlternateContent xmlns:mc="http://schemas.openxmlformats.org/markup-compatibility/2006">
          <mc:Choice Requires="x14">
            <control shapeId="36895" r:id="rId31" name="Drop Down 31">
              <controlPr defaultSize="0" autoLine="0" autoPict="0">
                <anchor moveWithCells="1">
                  <from>
                    <xdr:col>12</xdr:col>
                    <xdr:colOff>161925</xdr:colOff>
                    <xdr:row>51</xdr:row>
                    <xdr:rowOff>28575</xdr:rowOff>
                  </from>
                  <to>
                    <xdr:col>12</xdr:col>
                    <xdr:colOff>733425</xdr:colOff>
                    <xdr:row>51</xdr:row>
                    <xdr:rowOff>200025</xdr:rowOff>
                  </to>
                </anchor>
              </controlPr>
            </control>
          </mc:Choice>
        </mc:AlternateContent>
        <mc:AlternateContent xmlns:mc="http://schemas.openxmlformats.org/markup-compatibility/2006">
          <mc:Choice Requires="x14">
            <control shapeId="36896" r:id="rId32" name="Drop Down 32">
              <controlPr defaultSize="0" autoLine="0" autoPict="0">
                <anchor moveWithCells="1">
                  <from>
                    <xdr:col>12</xdr:col>
                    <xdr:colOff>161925</xdr:colOff>
                    <xdr:row>53</xdr:row>
                    <xdr:rowOff>28575</xdr:rowOff>
                  </from>
                  <to>
                    <xdr:col>12</xdr:col>
                    <xdr:colOff>733425</xdr:colOff>
                    <xdr:row>53</xdr:row>
                    <xdr:rowOff>200025</xdr:rowOff>
                  </to>
                </anchor>
              </controlPr>
            </control>
          </mc:Choice>
        </mc:AlternateContent>
        <mc:AlternateContent xmlns:mc="http://schemas.openxmlformats.org/markup-compatibility/2006">
          <mc:Choice Requires="x14">
            <control shapeId="36897" r:id="rId33" name="Drop Down 33">
              <controlPr defaultSize="0" autoLine="0" autoPict="0">
                <anchor moveWithCells="1">
                  <from>
                    <xdr:col>15</xdr:col>
                    <xdr:colOff>152400</xdr:colOff>
                    <xdr:row>51</xdr:row>
                    <xdr:rowOff>28575</xdr:rowOff>
                  </from>
                  <to>
                    <xdr:col>15</xdr:col>
                    <xdr:colOff>723900</xdr:colOff>
                    <xdr:row>51</xdr:row>
                    <xdr:rowOff>200025</xdr:rowOff>
                  </to>
                </anchor>
              </controlPr>
            </control>
          </mc:Choice>
        </mc:AlternateContent>
        <mc:AlternateContent xmlns:mc="http://schemas.openxmlformats.org/markup-compatibility/2006">
          <mc:Choice Requires="x14">
            <control shapeId="36898" r:id="rId34" name="Drop Down 34">
              <controlPr defaultSize="0" autoLine="0" autoPict="0">
                <anchor moveWithCells="1">
                  <from>
                    <xdr:col>15</xdr:col>
                    <xdr:colOff>152400</xdr:colOff>
                    <xdr:row>52</xdr:row>
                    <xdr:rowOff>28575</xdr:rowOff>
                  </from>
                  <to>
                    <xdr:col>15</xdr:col>
                    <xdr:colOff>723900</xdr:colOff>
                    <xdr:row>52</xdr:row>
                    <xdr:rowOff>200025</xdr:rowOff>
                  </to>
                </anchor>
              </controlPr>
            </control>
          </mc:Choice>
        </mc:AlternateContent>
        <mc:AlternateContent xmlns:mc="http://schemas.openxmlformats.org/markup-compatibility/2006">
          <mc:Choice Requires="x14">
            <control shapeId="36899" r:id="rId35" name="Drop Down 35">
              <controlPr defaultSize="0" autoLine="0" autoPict="0">
                <anchor moveWithCells="1">
                  <from>
                    <xdr:col>12</xdr:col>
                    <xdr:colOff>161925</xdr:colOff>
                    <xdr:row>52</xdr:row>
                    <xdr:rowOff>28575</xdr:rowOff>
                  </from>
                  <to>
                    <xdr:col>12</xdr:col>
                    <xdr:colOff>733425</xdr:colOff>
                    <xdr:row>52</xdr:row>
                    <xdr:rowOff>200025</xdr:rowOff>
                  </to>
                </anchor>
              </controlPr>
            </control>
          </mc:Choice>
        </mc:AlternateContent>
        <mc:AlternateContent xmlns:mc="http://schemas.openxmlformats.org/markup-compatibility/2006">
          <mc:Choice Requires="x14">
            <control shapeId="36900" r:id="rId36" name="Drop Down 36">
              <controlPr defaultSize="0" autoLine="0" autoPict="0">
                <anchor moveWithCells="1">
                  <from>
                    <xdr:col>15</xdr:col>
                    <xdr:colOff>152400</xdr:colOff>
                    <xdr:row>53</xdr:row>
                    <xdr:rowOff>38100</xdr:rowOff>
                  </from>
                  <to>
                    <xdr:col>15</xdr:col>
                    <xdr:colOff>723900</xdr:colOff>
                    <xdr:row>53</xdr:row>
                    <xdr:rowOff>209550</xdr:rowOff>
                  </to>
                </anchor>
              </controlPr>
            </control>
          </mc:Choice>
        </mc:AlternateContent>
        <mc:AlternateContent xmlns:mc="http://schemas.openxmlformats.org/markup-compatibility/2006">
          <mc:Choice Requires="x14">
            <control shapeId="36901" r:id="rId37" name="Check Box 37">
              <controlPr defaultSize="0" autoFill="0" autoLine="0" autoPict="0">
                <anchor moveWithCells="1">
                  <from>
                    <xdr:col>10</xdr:col>
                    <xdr:colOff>142875</xdr:colOff>
                    <xdr:row>46</xdr:row>
                    <xdr:rowOff>57150</xdr:rowOff>
                  </from>
                  <to>
                    <xdr:col>11</xdr:col>
                    <xdr:colOff>152400</xdr:colOff>
                    <xdr:row>47</xdr:row>
                    <xdr:rowOff>19050</xdr:rowOff>
                  </to>
                </anchor>
              </controlPr>
            </control>
          </mc:Choice>
        </mc:AlternateContent>
        <mc:AlternateContent xmlns:mc="http://schemas.openxmlformats.org/markup-compatibility/2006">
          <mc:Choice Requires="x14">
            <control shapeId="36902" r:id="rId38" name="Check Box 38">
              <controlPr defaultSize="0" autoFill="0" autoLine="0" autoPict="0">
                <anchor moveWithCells="1">
                  <from>
                    <xdr:col>10</xdr:col>
                    <xdr:colOff>142875</xdr:colOff>
                    <xdr:row>47</xdr:row>
                    <xdr:rowOff>57150</xdr:rowOff>
                  </from>
                  <to>
                    <xdr:col>11</xdr:col>
                    <xdr:colOff>152400</xdr:colOff>
                    <xdr:row>48</xdr:row>
                    <xdr:rowOff>19050</xdr:rowOff>
                  </to>
                </anchor>
              </controlPr>
            </control>
          </mc:Choice>
        </mc:AlternateContent>
        <mc:AlternateContent xmlns:mc="http://schemas.openxmlformats.org/markup-compatibility/2006">
          <mc:Choice Requires="x14">
            <control shapeId="36903" r:id="rId39" name="Check Box 39">
              <controlPr defaultSize="0" autoFill="0" autoLine="0" autoPict="0">
                <anchor moveWithCells="1">
                  <from>
                    <xdr:col>10</xdr:col>
                    <xdr:colOff>142875</xdr:colOff>
                    <xdr:row>48</xdr:row>
                    <xdr:rowOff>47625</xdr:rowOff>
                  </from>
                  <to>
                    <xdr:col>11</xdr:col>
                    <xdr:colOff>152400</xdr:colOff>
                    <xdr:row>49</xdr:row>
                    <xdr:rowOff>9525</xdr:rowOff>
                  </to>
                </anchor>
              </controlPr>
            </control>
          </mc:Choice>
        </mc:AlternateContent>
        <mc:AlternateContent xmlns:mc="http://schemas.openxmlformats.org/markup-compatibility/2006">
          <mc:Choice Requires="x14">
            <control shapeId="36904" r:id="rId40" name="Group Box 40">
              <controlPr defaultSize="0" autoFill="0" autoPict="0">
                <anchor moveWithCells="1">
                  <from>
                    <xdr:col>6</xdr:col>
                    <xdr:colOff>733425</xdr:colOff>
                    <xdr:row>39</xdr:row>
                    <xdr:rowOff>190500</xdr:rowOff>
                  </from>
                  <to>
                    <xdr:col>16</xdr:col>
                    <xdr:colOff>190500</xdr:colOff>
                    <xdr:row>44</xdr:row>
                    <xdr:rowOff>161925</xdr:rowOff>
                  </to>
                </anchor>
              </controlPr>
            </control>
          </mc:Choice>
        </mc:AlternateContent>
        <mc:AlternateContent xmlns:mc="http://schemas.openxmlformats.org/markup-compatibility/2006">
          <mc:Choice Requires="x14">
            <control shapeId="36905" r:id="rId41" name="Group Box 41">
              <controlPr defaultSize="0" autoFill="0" autoPict="0">
                <anchor moveWithCells="1">
                  <from>
                    <xdr:col>1</xdr:col>
                    <xdr:colOff>123825</xdr:colOff>
                    <xdr:row>4</xdr:row>
                    <xdr:rowOff>190500</xdr:rowOff>
                  </from>
                  <to>
                    <xdr:col>6</xdr:col>
                    <xdr:colOff>66675</xdr:colOff>
                    <xdr:row>8</xdr:row>
                    <xdr:rowOff>57150</xdr:rowOff>
                  </to>
                </anchor>
              </controlPr>
            </control>
          </mc:Choice>
        </mc:AlternateContent>
        <mc:AlternateContent xmlns:mc="http://schemas.openxmlformats.org/markup-compatibility/2006">
          <mc:Choice Requires="x14">
            <control shapeId="36906" r:id="rId42" name="Group Box 42">
              <controlPr defaultSize="0" autoFill="0" autoPict="0">
                <anchor moveWithCells="1">
                  <from>
                    <xdr:col>6</xdr:col>
                    <xdr:colOff>752475</xdr:colOff>
                    <xdr:row>45</xdr:row>
                    <xdr:rowOff>190500</xdr:rowOff>
                  </from>
                  <to>
                    <xdr:col>9</xdr:col>
                    <xdr:colOff>762000</xdr:colOff>
                    <xdr:row>49</xdr:row>
                    <xdr:rowOff>104775</xdr:rowOff>
                  </to>
                </anchor>
              </controlPr>
            </control>
          </mc:Choice>
        </mc:AlternateContent>
        <mc:AlternateContent xmlns:mc="http://schemas.openxmlformats.org/markup-compatibility/2006">
          <mc:Choice Requires="x14">
            <control shapeId="36907" r:id="rId43" name="Group Box 43">
              <controlPr defaultSize="0" autoFill="0" autoPict="0">
                <anchor moveWithCells="1">
                  <from>
                    <xdr:col>6</xdr:col>
                    <xdr:colOff>762000</xdr:colOff>
                    <xdr:row>50</xdr:row>
                    <xdr:rowOff>180975</xdr:rowOff>
                  </from>
                  <to>
                    <xdr:col>16</xdr:col>
                    <xdr:colOff>247650</xdr:colOff>
                    <xdr:row>54</xdr:row>
                    <xdr:rowOff>76200</xdr:rowOff>
                  </to>
                </anchor>
              </controlPr>
            </control>
          </mc:Choice>
        </mc:AlternateContent>
        <mc:AlternateContent xmlns:mc="http://schemas.openxmlformats.org/markup-compatibility/2006">
          <mc:Choice Requires="x14">
            <control shapeId="36908" r:id="rId44" name="Group Box 44">
              <controlPr defaultSize="0" autoFill="0" autoPict="0">
                <anchor moveWithCells="1">
                  <from>
                    <xdr:col>6</xdr:col>
                    <xdr:colOff>762000</xdr:colOff>
                    <xdr:row>55</xdr:row>
                    <xdr:rowOff>190500</xdr:rowOff>
                  </from>
                  <to>
                    <xdr:col>14</xdr:col>
                    <xdr:colOff>85725</xdr:colOff>
                    <xdr:row>59</xdr:row>
                    <xdr:rowOff>95250</xdr:rowOff>
                  </to>
                </anchor>
              </controlPr>
            </control>
          </mc:Choice>
        </mc:AlternateContent>
        <mc:AlternateContent xmlns:mc="http://schemas.openxmlformats.org/markup-compatibility/2006">
          <mc:Choice Requires="x14">
            <control shapeId="36909" r:id="rId45" name="Check Box 45">
              <controlPr defaultSize="0" autoFill="0" autoLine="0" autoPict="0">
                <anchor moveWithCells="1">
                  <from>
                    <xdr:col>7</xdr:col>
                    <xdr:colOff>161925</xdr:colOff>
                    <xdr:row>29</xdr:row>
                    <xdr:rowOff>38100</xdr:rowOff>
                  </from>
                  <to>
                    <xdr:col>8</xdr:col>
                    <xdr:colOff>152400</xdr:colOff>
                    <xdr:row>30</xdr:row>
                    <xdr:rowOff>0</xdr:rowOff>
                  </to>
                </anchor>
              </controlPr>
            </control>
          </mc:Choice>
        </mc:AlternateContent>
        <mc:AlternateContent xmlns:mc="http://schemas.openxmlformats.org/markup-compatibility/2006">
          <mc:Choice Requires="x14">
            <control shapeId="36910" r:id="rId46" name="Group Box 46">
              <controlPr defaultSize="0" autoFill="0" autoPict="0">
                <anchor moveWithCells="1">
                  <from>
                    <xdr:col>1</xdr:col>
                    <xdr:colOff>180975</xdr:colOff>
                    <xdr:row>39</xdr:row>
                    <xdr:rowOff>180975</xdr:rowOff>
                  </from>
                  <to>
                    <xdr:col>6</xdr:col>
                    <xdr:colOff>123825</xdr:colOff>
                    <xdr:row>43</xdr:row>
                    <xdr:rowOff>38100</xdr:rowOff>
                  </to>
                </anchor>
              </controlPr>
            </control>
          </mc:Choice>
        </mc:AlternateContent>
        <mc:AlternateContent xmlns:mc="http://schemas.openxmlformats.org/markup-compatibility/2006">
          <mc:Choice Requires="x14">
            <control shapeId="36911" r:id="rId47" name="Check Box 47">
              <controlPr defaultSize="0" autoFill="0" autoLine="0" autoPict="0">
                <anchor moveWithCells="1">
                  <from>
                    <xdr:col>1</xdr:col>
                    <xdr:colOff>247650</xdr:colOff>
                    <xdr:row>40</xdr:row>
                    <xdr:rowOff>19050</xdr:rowOff>
                  </from>
                  <to>
                    <xdr:col>2</xdr:col>
                    <xdr:colOff>200025</xdr:colOff>
                    <xdr:row>40</xdr:row>
                    <xdr:rowOff>200025</xdr:rowOff>
                  </to>
                </anchor>
              </controlPr>
            </control>
          </mc:Choice>
        </mc:AlternateContent>
        <mc:AlternateContent xmlns:mc="http://schemas.openxmlformats.org/markup-compatibility/2006">
          <mc:Choice Requires="x14">
            <control shapeId="36912" r:id="rId48" name="Check Box 48">
              <controlPr defaultSize="0" autoFill="0" autoLine="0" autoPict="0">
                <anchor moveWithCells="1">
                  <from>
                    <xdr:col>1</xdr:col>
                    <xdr:colOff>247650</xdr:colOff>
                    <xdr:row>41</xdr:row>
                    <xdr:rowOff>19050</xdr:rowOff>
                  </from>
                  <to>
                    <xdr:col>2</xdr:col>
                    <xdr:colOff>200025</xdr:colOff>
                    <xdr:row>41</xdr:row>
                    <xdr:rowOff>200025</xdr:rowOff>
                  </to>
                </anchor>
              </controlPr>
            </control>
          </mc:Choice>
        </mc:AlternateContent>
        <mc:AlternateContent xmlns:mc="http://schemas.openxmlformats.org/markup-compatibility/2006">
          <mc:Choice Requires="x14">
            <control shapeId="36913" r:id="rId49" name="Check Box 49">
              <controlPr defaultSize="0" autoFill="0" autoLine="0" autoPict="0">
                <anchor moveWithCells="1">
                  <from>
                    <xdr:col>1</xdr:col>
                    <xdr:colOff>247650</xdr:colOff>
                    <xdr:row>42</xdr:row>
                    <xdr:rowOff>19050</xdr:rowOff>
                  </from>
                  <to>
                    <xdr:col>2</xdr:col>
                    <xdr:colOff>200025</xdr:colOff>
                    <xdr:row>42</xdr:row>
                    <xdr:rowOff>200025</xdr:rowOff>
                  </to>
                </anchor>
              </controlPr>
            </control>
          </mc:Choice>
        </mc:AlternateContent>
        <mc:AlternateContent xmlns:mc="http://schemas.openxmlformats.org/markup-compatibility/2006">
          <mc:Choice Requires="x14">
            <control shapeId="36914" r:id="rId50" name="Check Box 50">
              <controlPr defaultSize="0" autoFill="0" autoLine="0" autoPict="0">
                <anchor moveWithCells="1">
                  <from>
                    <xdr:col>7</xdr:col>
                    <xdr:colOff>161925</xdr:colOff>
                    <xdr:row>16</xdr:row>
                    <xdr:rowOff>38100</xdr:rowOff>
                  </from>
                  <to>
                    <xdr:col>8</xdr:col>
                    <xdr:colOff>171450</xdr:colOff>
                    <xdr:row>17</xdr:row>
                    <xdr:rowOff>0</xdr:rowOff>
                  </to>
                </anchor>
              </controlPr>
            </control>
          </mc:Choice>
        </mc:AlternateContent>
        <mc:AlternateContent xmlns:mc="http://schemas.openxmlformats.org/markup-compatibility/2006">
          <mc:Choice Requires="x14">
            <control shapeId="36916" r:id="rId51" name="Check Box 52">
              <controlPr defaultSize="0" autoFill="0" autoLine="0" autoPict="0">
                <anchor moveWithCells="1">
                  <from>
                    <xdr:col>7</xdr:col>
                    <xdr:colOff>161925</xdr:colOff>
                    <xdr:row>24</xdr:row>
                    <xdr:rowOff>38100</xdr:rowOff>
                  </from>
                  <to>
                    <xdr:col>8</xdr:col>
                    <xdr:colOff>152400</xdr:colOff>
                    <xdr:row>25</xdr:row>
                    <xdr:rowOff>0</xdr:rowOff>
                  </to>
                </anchor>
              </controlPr>
            </control>
          </mc:Choice>
        </mc:AlternateContent>
        <mc:AlternateContent xmlns:mc="http://schemas.openxmlformats.org/markup-compatibility/2006">
          <mc:Choice Requires="x14">
            <control shapeId="36918" r:id="rId52" name="Check Box 54">
              <controlPr defaultSize="0" autoFill="0" autoLine="0" autoPict="0">
                <anchor moveWithCells="1">
                  <from>
                    <xdr:col>2</xdr:col>
                    <xdr:colOff>0</xdr:colOff>
                    <xdr:row>10</xdr:row>
                    <xdr:rowOff>28575</xdr:rowOff>
                  </from>
                  <to>
                    <xdr:col>2</xdr:col>
                    <xdr:colOff>209550</xdr:colOff>
                    <xdr:row>10</xdr:row>
                    <xdr:rowOff>219075</xdr:rowOff>
                  </to>
                </anchor>
              </controlPr>
            </control>
          </mc:Choice>
        </mc:AlternateContent>
        <mc:AlternateContent xmlns:mc="http://schemas.openxmlformats.org/markup-compatibility/2006">
          <mc:Choice Requires="x14">
            <control shapeId="36919" r:id="rId53" name="Check Box 55">
              <controlPr defaultSize="0" autoFill="0" autoLine="0" autoPict="0">
                <anchor moveWithCells="1">
                  <from>
                    <xdr:col>7</xdr:col>
                    <xdr:colOff>161925</xdr:colOff>
                    <xdr:row>17</xdr:row>
                    <xdr:rowOff>38100</xdr:rowOff>
                  </from>
                  <to>
                    <xdr:col>8</xdr:col>
                    <xdr:colOff>152400</xdr:colOff>
                    <xdr:row>18</xdr:row>
                    <xdr:rowOff>0</xdr:rowOff>
                  </to>
                </anchor>
              </controlPr>
            </control>
          </mc:Choice>
        </mc:AlternateContent>
        <mc:AlternateContent xmlns:mc="http://schemas.openxmlformats.org/markup-compatibility/2006">
          <mc:Choice Requires="x14">
            <control shapeId="36920" r:id="rId54" name="Option Button 56">
              <controlPr defaultSize="0" autoFill="0" autoLine="0" autoPict="0">
                <anchor moveWithCells="1">
                  <from>
                    <xdr:col>13</xdr:col>
                    <xdr:colOff>190500</xdr:colOff>
                    <xdr:row>42</xdr:row>
                    <xdr:rowOff>19050</xdr:rowOff>
                  </from>
                  <to>
                    <xdr:col>14</xdr:col>
                    <xdr:colOff>200025</xdr:colOff>
                    <xdr:row>43</xdr:row>
                    <xdr:rowOff>0</xdr:rowOff>
                  </to>
                </anchor>
              </controlPr>
            </control>
          </mc:Choice>
        </mc:AlternateContent>
        <mc:AlternateContent xmlns:mc="http://schemas.openxmlformats.org/markup-compatibility/2006">
          <mc:Choice Requires="x14">
            <control shapeId="36921" r:id="rId55" name="Check Box 57">
              <controlPr defaultSize="0" autoFill="0" autoLine="0" autoPict="0">
                <anchor moveWithCells="1">
                  <from>
                    <xdr:col>7</xdr:col>
                    <xdr:colOff>161925</xdr:colOff>
                    <xdr:row>26</xdr:row>
                    <xdr:rowOff>38100</xdr:rowOff>
                  </from>
                  <to>
                    <xdr:col>8</xdr:col>
                    <xdr:colOff>152400</xdr:colOff>
                    <xdr:row>27</xdr:row>
                    <xdr:rowOff>0</xdr:rowOff>
                  </to>
                </anchor>
              </controlPr>
            </control>
          </mc:Choice>
        </mc:AlternateContent>
        <mc:AlternateContent xmlns:mc="http://schemas.openxmlformats.org/markup-compatibility/2006">
          <mc:Choice Requires="x14">
            <control shapeId="36922" r:id="rId56" name="Check Box 58">
              <controlPr defaultSize="0" autoFill="0" autoLine="0" autoPict="0">
                <anchor moveWithCells="1">
                  <from>
                    <xdr:col>7</xdr:col>
                    <xdr:colOff>161925</xdr:colOff>
                    <xdr:row>11</xdr:row>
                    <xdr:rowOff>47625</xdr:rowOff>
                  </from>
                  <to>
                    <xdr:col>8</xdr:col>
                    <xdr:colOff>152400</xdr:colOff>
                    <xdr:row>12</xdr:row>
                    <xdr:rowOff>0</xdr:rowOff>
                  </to>
                </anchor>
              </controlPr>
            </control>
          </mc:Choice>
        </mc:AlternateContent>
        <mc:AlternateContent xmlns:mc="http://schemas.openxmlformats.org/markup-compatibility/2006">
          <mc:Choice Requires="x14">
            <control shapeId="36923" r:id="rId57" name="Check Box 59">
              <controlPr defaultSize="0" autoFill="0" autoLine="0" autoPict="0">
                <anchor moveWithCells="1">
                  <from>
                    <xdr:col>7</xdr:col>
                    <xdr:colOff>161925</xdr:colOff>
                    <xdr:row>12</xdr:row>
                    <xdr:rowOff>47625</xdr:rowOff>
                  </from>
                  <to>
                    <xdr:col>8</xdr:col>
                    <xdr:colOff>152400</xdr:colOff>
                    <xdr:row>13</xdr:row>
                    <xdr:rowOff>0</xdr:rowOff>
                  </to>
                </anchor>
              </controlPr>
            </control>
          </mc:Choice>
        </mc:AlternateContent>
        <mc:AlternateContent xmlns:mc="http://schemas.openxmlformats.org/markup-compatibility/2006">
          <mc:Choice Requires="x14">
            <control shapeId="36924" r:id="rId58" name="Check Box 60">
              <controlPr defaultSize="0" autoFill="0" autoLine="0" autoPict="0">
                <anchor moveWithCells="1">
                  <from>
                    <xdr:col>7</xdr:col>
                    <xdr:colOff>161925</xdr:colOff>
                    <xdr:row>12</xdr:row>
                    <xdr:rowOff>47625</xdr:rowOff>
                  </from>
                  <to>
                    <xdr:col>8</xdr:col>
                    <xdr:colOff>152400</xdr:colOff>
                    <xdr:row>13</xdr:row>
                    <xdr:rowOff>0</xdr:rowOff>
                  </to>
                </anchor>
              </controlPr>
            </control>
          </mc:Choice>
        </mc:AlternateContent>
        <mc:AlternateContent xmlns:mc="http://schemas.openxmlformats.org/markup-compatibility/2006">
          <mc:Choice Requires="x14">
            <control shapeId="36925" r:id="rId59" name="Option Button 61">
              <controlPr defaultSize="0" autoFill="0" autoLine="0" autoPict="0">
                <anchor moveWithCells="1">
                  <from>
                    <xdr:col>7</xdr:col>
                    <xdr:colOff>161925</xdr:colOff>
                    <xdr:row>43</xdr:row>
                    <xdr:rowOff>19050</xdr:rowOff>
                  </from>
                  <to>
                    <xdr:col>8</xdr:col>
                    <xdr:colOff>180975</xdr:colOff>
                    <xdr:row>44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L58"/>
  <sheetViews>
    <sheetView showGridLines="0" view="pageBreakPreview" zoomScale="90" zoomScaleNormal="100" zoomScaleSheetLayoutView="90" workbookViewId="0">
      <selection activeCell="E6" sqref="E6"/>
    </sheetView>
  </sheetViews>
  <sheetFormatPr defaultColWidth="9" defaultRowHeight="13.5" x14ac:dyDescent="0.15"/>
  <cols>
    <col min="1" max="1" width="2.125" style="1" customWidth="1"/>
    <col min="2" max="2" width="3.5" style="1" customWidth="1"/>
    <col min="3" max="3" width="3" style="1" customWidth="1"/>
    <col min="4" max="4" width="10.125" style="1" customWidth="1"/>
    <col min="5" max="5" width="3.375" style="8" customWidth="1"/>
    <col min="6" max="6" width="3" style="1" customWidth="1"/>
    <col min="7" max="7" width="10.875" style="1" customWidth="1"/>
    <col min="8" max="8" width="2.75" style="1" customWidth="1"/>
    <col min="9" max="9" width="2.875" style="1" customWidth="1"/>
    <col min="10" max="10" width="12" style="1" customWidth="1"/>
    <col min="11" max="11" width="2.75" style="1" customWidth="1"/>
    <col min="12" max="12" width="3" style="1" customWidth="1"/>
    <col min="13" max="13" width="11" style="1" customWidth="1"/>
    <col min="14" max="15" width="2.875" style="1" customWidth="1"/>
    <col min="16" max="16" width="11.875" style="1" customWidth="1"/>
    <col min="17" max="17" width="7" style="1" customWidth="1"/>
    <col min="18" max="18" width="10.125" style="1" hidden="1" customWidth="1"/>
    <col min="19" max="19" width="10" style="1" hidden="1" customWidth="1"/>
    <col min="20" max="20" width="8.5" style="1" hidden="1" customWidth="1"/>
    <col min="21" max="26" width="6" style="1" hidden="1" customWidth="1"/>
    <col min="27" max="31" width="6" style="13" hidden="1" customWidth="1"/>
    <col min="32" max="32" width="6" style="1" hidden="1" customWidth="1"/>
    <col min="33" max="35" width="6" style="13" customWidth="1"/>
    <col min="36" max="36" width="8.25" style="13" customWidth="1"/>
    <col min="37" max="37" width="6.625" style="13" customWidth="1"/>
    <col min="38" max="38" width="6.625" style="1" customWidth="1"/>
    <col min="39" max="41" width="6.25" style="1" customWidth="1"/>
    <col min="42" max="16384" width="9" style="1"/>
  </cols>
  <sheetData>
    <row r="1" spans="1:38" ht="32.25" customHeight="1" thickBot="1" x14ac:dyDescent="0.2">
      <c r="A1" s="246" t="s">
        <v>35</v>
      </c>
      <c r="B1" s="246"/>
      <c r="C1" s="246"/>
      <c r="D1" s="246"/>
      <c r="E1" s="247"/>
      <c r="F1" s="247"/>
      <c r="G1" s="247"/>
      <c r="H1" s="247"/>
      <c r="I1" s="247"/>
      <c r="J1" s="247"/>
      <c r="K1" s="247"/>
      <c r="L1" s="247"/>
      <c r="M1" s="247"/>
      <c r="N1" s="247"/>
      <c r="O1" s="247"/>
      <c r="P1" s="247"/>
      <c r="Q1" s="247"/>
      <c r="R1" s="136"/>
      <c r="S1" s="136"/>
      <c r="T1" s="136"/>
      <c r="U1" s="136"/>
      <c r="V1" s="136"/>
      <c r="W1" s="136"/>
      <c r="X1" s="136"/>
      <c r="Y1" s="136"/>
      <c r="Z1" s="136"/>
      <c r="AF1" s="136"/>
      <c r="AH1" s="7"/>
      <c r="AI1" s="7"/>
      <c r="AL1" s="13"/>
    </row>
    <row r="2" spans="1:38" ht="18" customHeight="1" thickBot="1" x14ac:dyDescent="0.2">
      <c r="A2" s="2"/>
      <c r="B2" s="137" t="s">
        <v>145</v>
      </c>
      <c r="C2" s="2"/>
      <c r="D2" s="2"/>
      <c r="F2" s="88"/>
      <c r="G2" s="88"/>
      <c r="H2" s="88"/>
      <c r="I2" s="88"/>
      <c r="J2" s="88"/>
      <c r="K2" s="88"/>
      <c r="L2" s="88"/>
      <c r="M2" s="88"/>
      <c r="N2" s="88"/>
      <c r="O2" s="88"/>
      <c r="P2" s="88"/>
      <c r="Q2" s="8" t="str">
        <f>'申請書 '!R1</f>
        <v>Ver.1.5</v>
      </c>
      <c r="T2" s="154" t="s">
        <v>54</v>
      </c>
      <c r="U2" s="88"/>
      <c r="V2" s="88"/>
      <c r="W2" s="88"/>
      <c r="X2" s="88"/>
      <c r="Y2" s="88"/>
      <c r="Z2" s="88"/>
      <c r="AF2" s="88"/>
      <c r="AH2" s="7"/>
      <c r="AI2" s="7"/>
      <c r="AL2" s="13"/>
    </row>
    <row r="3" spans="1:38" ht="18" customHeight="1" thickBot="1" x14ac:dyDescent="0.2">
      <c r="A3" s="2"/>
      <c r="C3" s="2"/>
      <c r="D3" s="2"/>
      <c r="E3" s="3"/>
      <c r="F3" s="4"/>
      <c r="G3" s="4"/>
      <c r="H3" s="2"/>
      <c r="I3" s="2"/>
      <c r="J3" s="2"/>
      <c r="K3" s="2"/>
      <c r="L3" s="2"/>
      <c r="M3" s="2"/>
      <c r="T3" s="107">
        <v>17200</v>
      </c>
      <c r="U3" s="30"/>
      <c r="V3" s="170" t="s">
        <v>171</v>
      </c>
      <c r="W3" s="67" t="s">
        <v>59</v>
      </c>
      <c r="X3" s="67" t="s">
        <v>36</v>
      </c>
      <c r="Y3" s="17" t="s">
        <v>52</v>
      </c>
      <c r="AB3" s="7"/>
      <c r="AC3" s="7"/>
      <c r="AL3" s="13"/>
    </row>
    <row r="4" spans="1:38" ht="18" customHeight="1" thickBot="1" x14ac:dyDescent="0.2">
      <c r="A4" s="2"/>
      <c r="C4" s="2"/>
      <c r="D4" s="2"/>
      <c r="F4" s="4"/>
      <c r="H4" s="25"/>
      <c r="U4" s="31" t="s">
        <v>70</v>
      </c>
      <c r="V4" s="13">
        <v>4</v>
      </c>
      <c r="W4" s="13">
        <v>120</v>
      </c>
      <c r="X4" s="13">
        <v>900</v>
      </c>
      <c r="Y4" s="1">
        <v>1</v>
      </c>
      <c r="AB4" s="13" t="s">
        <v>41</v>
      </c>
      <c r="AC4" s="13" t="s">
        <v>149</v>
      </c>
      <c r="AE4" s="1" t="s">
        <v>42</v>
      </c>
      <c r="AK4" s="1"/>
      <c r="AL4" s="13"/>
    </row>
    <row r="5" spans="1:38" ht="18" customHeight="1" thickBot="1" x14ac:dyDescent="0.2">
      <c r="A5" s="2"/>
      <c r="B5" s="9"/>
      <c r="C5" s="197" t="s">
        <v>203</v>
      </c>
      <c r="E5" s="1"/>
      <c r="H5" s="197" t="s">
        <v>205</v>
      </c>
      <c r="I5" s="38"/>
      <c r="K5" s="2"/>
      <c r="L5" s="38"/>
      <c r="R5" s="153" t="s">
        <v>44</v>
      </c>
      <c r="S5" s="151" t="s">
        <v>46</v>
      </c>
      <c r="T5" s="152" t="s">
        <v>42</v>
      </c>
      <c r="U5" s="31" t="s">
        <v>69</v>
      </c>
      <c r="V5" s="13">
        <v>20</v>
      </c>
      <c r="W5" s="13">
        <v>120</v>
      </c>
      <c r="X5" s="13">
        <v>900</v>
      </c>
      <c r="Y5" s="13">
        <v>120</v>
      </c>
      <c r="AA5" s="7" t="s">
        <v>153</v>
      </c>
      <c r="AB5" s="28" t="b">
        <v>0</v>
      </c>
      <c r="AC5" s="28" t="b">
        <v>0</v>
      </c>
      <c r="AD5" s="13">
        <v>0</v>
      </c>
      <c r="AE5" s="28" t="b">
        <v>0</v>
      </c>
      <c r="AL5" s="13"/>
    </row>
    <row r="6" spans="1:38" ht="18" customHeight="1" thickBot="1" x14ac:dyDescent="0.2">
      <c r="A6" s="2"/>
      <c r="B6" s="2"/>
      <c r="C6" s="2"/>
      <c r="D6" s="148" t="s">
        <v>150</v>
      </c>
      <c r="E6" s="5"/>
      <c r="F6" s="6" t="s">
        <v>9</v>
      </c>
      <c r="H6" s="7"/>
      <c r="J6" s="7" t="s">
        <v>230</v>
      </c>
      <c r="K6" s="2"/>
      <c r="L6" s="2"/>
      <c r="M6" s="7" t="s">
        <v>231</v>
      </c>
      <c r="P6" s="13" t="s">
        <v>172</v>
      </c>
      <c r="R6" s="94">
        <f>IF(AC5=TRUE,IF(E6&gt;0,E6,0))+IF(AC6=TRUE,IF(E7&gt;0,E7,0))+IF(AC7=TRUE,IF(E8&gt;0,E8,0))</f>
        <v>0</v>
      </c>
      <c r="S6" s="105">
        <f>IF(AB5=TRUE,1,0)+IF(AB6=TRUE,1,0)+IF(AB7=TRUE,1,0)</f>
        <v>0</v>
      </c>
      <c r="T6" s="106">
        <f>IF(AE5=TRUE,1,0)+IF(AE7=TRUE,1,0)+IF(AE6=TRUE,1,0)</f>
        <v>0</v>
      </c>
      <c r="U6" s="35" t="s">
        <v>43</v>
      </c>
      <c r="V6" s="13">
        <v>10</v>
      </c>
      <c r="W6" s="13">
        <v>240</v>
      </c>
      <c r="X6" s="13">
        <v>1500</v>
      </c>
      <c r="Y6" s="13">
        <v>60</v>
      </c>
      <c r="Z6" s="1" t="s">
        <v>45</v>
      </c>
      <c r="AA6" s="13" t="s">
        <v>155</v>
      </c>
      <c r="AB6" s="28" t="b">
        <v>0</v>
      </c>
      <c r="AC6" s="28" t="b">
        <v>0</v>
      </c>
      <c r="AD6" s="13">
        <v>90</v>
      </c>
      <c r="AE6" s="28" t="b">
        <v>0</v>
      </c>
      <c r="AL6" s="13"/>
    </row>
    <row r="7" spans="1:38" ht="18" customHeight="1" x14ac:dyDescent="0.15">
      <c r="A7" s="2"/>
      <c r="B7" s="2"/>
      <c r="C7" s="2"/>
      <c r="D7" s="149" t="s">
        <v>152</v>
      </c>
      <c r="E7" s="5"/>
      <c r="F7" s="6" t="s">
        <v>9</v>
      </c>
      <c r="H7" s="7"/>
      <c r="I7" s="7"/>
      <c r="J7" s="7" t="s">
        <v>213</v>
      </c>
      <c r="K7" s="2"/>
      <c r="L7" s="2"/>
      <c r="M7" s="7" t="s">
        <v>73</v>
      </c>
      <c r="P7" s="13" t="s">
        <v>28</v>
      </c>
      <c r="U7" s="35" t="s">
        <v>5</v>
      </c>
      <c r="V7" s="13">
        <v>7</v>
      </c>
      <c r="W7" s="13">
        <v>120</v>
      </c>
      <c r="X7" s="13">
        <v>900</v>
      </c>
      <c r="Y7" s="13">
        <v>60</v>
      </c>
      <c r="AA7" s="13" t="s">
        <v>154</v>
      </c>
      <c r="AB7" s="28" t="b">
        <v>0</v>
      </c>
      <c r="AC7" s="28" t="b">
        <v>0</v>
      </c>
      <c r="AD7" s="13">
        <v>180</v>
      </c>
      <c r="AE7" s="91" t="b">
        <v>0</v>
      </c>
    </row>
    <row r="8" spans="1:38" ht="18" customHeight="1" x14ac:dyDescent="0.15">
      <c r="A8" s="2"/>
      <c r="B8" s="2"/>
      <c r="C8" s="2"/>
      <c r="D8" s="148" t="s">
        <v>151</v>
      </c>
      <c r="E8" s="5"/>
      <c r="F8" s="6" t="s">
        <v>9</v>
      </c>
      <c r="H8" s="7"/>
      <c r="I8" s="7"/>
      <c r="J8" s="7" t="s">
        <v>166</v>
      </c>
      <c r="K8" s="2"/>
      <c r="L8" s="2"/>
      <c r="M8" s="13" t="s">
        <v>173</v>
      </c>
      <c r="P8" s="13" t="s">
        <v>234</v>
      </c>
      <c r="U8" s="35" t="s">
        <v>71</v>
      </c>
      <c r="V8" s="13">
        <v>8</v>
      </c>
      <c r="W8" s="13">
        <v>120</v>
      </c>
      <c r="X8" s="13">
        <v>900</v>
      </c>
      <c r="Y8" s="13">
        <v>60</v>
      </c>
      <c r="Z8" s="13"/>
      <c r="AA8" s="13" t="s">
        <v>156</v>
      </c>
      <c r="AB8" s="13" t="b">
        <f>OR(AB5=TRUE,AB6=TRUE,AB7=TRUE)</f>
        <v>0</v>
      </c>
      <c r="AC8" s="13" t="b">
        <f>OR(AC5=TRUE,AC6=TRUE,AC7=TRUE)</f>
        <v>0</v>
      </c>
      <c r="AE8" s="13" t="b">
        <f>OR(AE5=TRUE,AE6=TRUE,AE7=TRUE)</f>
        <v>0</v>
      </c>
    </row>
    <row r="9" spans="1:38" ht="18" customHeight="1" x14ac:dyDescent="0.15">
      <c r="A9" s="2"/>
      <c r="B9" s="2"/>
      <c r="C9" s="2"/>
      <c r="D9" s="148"/>
      <c r="E9" s="198"/>
      <c r="F9" s="6"/>
      <c r="H9" s="7"/>
      <c r="I9" s="7"/>
      <c r="J9" s="7" t="s">
        <v>233</v>
      </c>
      <c r="K9" s="2"/>
      <c r="L9" s="2"/>
      <c r="M9" s="13"/>
      <c r="P9" s="13"/>
      <c r="U9" s="31" t="s">
        <v>72</v>
      </c>
      <c r="V9" s="13">
        <v>10</v>
      </c>
      <c r="W9" s="1">
        <v>120</v>
      </c>
      <c r="X9" s="13">
        <v>1800</v>
      </c>
      <c r="Y9" s="1">
        <v>60</v>
      </c>
      <c r="Z9" s="13"/>
    </row>
    <row r="10" spans="1:38" ht="18" customHeight="1" x14ac:dyDescent="0.15">
      <c r="A10" s="2"/>
      <c r="B10" s="2"/>
      <c r="C10" s="2"/>
      <c r="D10" s="7"/>
      <c r="E10" s="64"/>
      <c r="F10" s="6"/>
      <c r="H10" s="7"/>
      <c r="I10" s="7"/>
      <c r="J10" s="13"/>
      <c r="K10" s="7"/>
      <c r="L10" s="7"/>
      <c r="O10" s="13"/>
      <c r="P10" s="7"/>
      <c r="U10" s="162" t="s">
        <v>169</v>
      </c>
      <c r="V10" s="13">
        <v>12</v>
      </c>
      <c r="W10" s="13">
        <v>120</v>
      </c>
      <c r="X10" s="13">
        <v>1800</v>
      </c>
      <c r="Y10" s="13">
        <v>60</v>
      </c>
      <c r="Z10" s="13"/>
    </row>
    <row r="11" spans="1:38" ht="18" customHeight="1" x14ac:dyDescent="0.15">
      <c r="A11" s="2"/>
      <c r="B11" s="2"/>
      <c r="C11" s="2"/>
      <c r="D11" s="2"/>
      <c r="F11" s="7"/>
      <c r="G11" s="7"/>
      <c r="H11" s="197" t="s">
        <v>207</v>
      </c>
      <c r="I11" s="38"/>
      <c r="J11" s="4"/>
      <c r="K11" s="197" t="s">
        <v>208</v>
      </c>
      <c r="L11" s="2"/>
      <c r="M11" s="2"/>
      <c r="T11" s="13"/>
      <c r="U11" s="13">
        <v>380</v>
      </c>
      <c r="V11" s="13">
        <v>5</v>
      </c>
      <c r="W11" s="1">
        <v>120</v>
      </c>
      <c r="X11" s="13">
        <v>900</v>
      </c>
      <c r="Y11" s="1">
        <v>60</v>
      </c>
      <c r="Z11" s="13"/>
      <c r="AC11" s="1"/>
      <c r="AL11" s="13"/>
    </row>
    <row r="12" spans="1:38" ht="18" customHeight="1" x14ac:dyDescent="0.15">
      <c r="A12" s="2"/>
      <c r="B12" s="2"/>
      <c r="C12" s="2"/>
      <c r="D12" s="2"/>
      <c r="F12" s="7"/>
      <c r="H12" s="4"/>
      <c r="I12" s="4"/>
      <c r="J12" s="7" t="s">
        <v>29</v>
      </c>
      <c r="K12" s="7"/>
      <c r="L12" s="7"/>
      <c r="M12" s="7" t="s">
        <v>31</v>
      </c>
      <c r="U12" s="13" t="s">
        <v>215</v>
      </c>
      <c r="V12" s="13">
        <v>10</v>
      </c>
      <c r="W12" s="1">
        <v>120</v>
      </c>
      <c r="X12" s="13">
        <v>900</v>
      </c>
      <c r="Y12" s="1">
        <v>60</v>
      </c>
      <c r="Z12" s="13"/>
      <c r="AC12" s="1"/>
      <c r="AL12" s="13"/>
    </row>
    <row r="13" spans="1:38" ht="18" customHeight="1" x14ac:dyDescent="0.15">
      <c r="A13" s="2"/>
      <c r="B13" s="2"/>
      <c r="C13" s="2"/>
      <c r="D13" s="2"/>
      <c r="E13" s="3"/>
      <c r="F13" s="7"/>
      <c r="H13" s="4"/>
      <c r="I13" s="4"/>
      <c r="J13" s="14" t="s">
        <v>30</v>
      </c>
      <c r="K13" s="7"/>
      <c r="L13" s="7"/>
      <c r="M13" s="7" t="s">
        <v>32</v>
      </c>
      <c r="U13" s="1" t="s">
        <v>233</v>
      </c>
      <c r="V13" s="13">
        <v>10</v>
      </c>
      <c r="W13" s="1">
        <v>120</v>
      </c>
      <c r="X13" s="13">
        <v>900</v>
      </c>
      <c r="Y13" s="1">
        <v>60</v>
      </c>
      <c r="Z13" s="13"/>
      <c r="AC13" s="1"/>
      <c r="AL13" s="13"/>
    </row>
    <row r="14" spans="1:38" ht="18" customHeight="1" x14ac:dyDescent="0.15">
      <c r="A14" s="2"/>
      <c r="B14" s="2"/>
      <c r="C14" s="2"/>
      <c r="D14" s="2"/>
      <c r="F14" s="7"/>
      <c r="H14" s="4"/>
      <c r="I14" s="4"/>
      <c r="J14" s="13" t="s">
        <v>27</v>
      </c>
      <c r="K14" s="7"/>
      <c r="L14" s="7"/>
      <c r="M14" s="7" t="s">
        <v>40</v>
      </c>
      <c r="U14" s="1" t="s">
        <v>64</v>
      </c>
      <c r="V14" s="69">
        <f>CHOOSE($V$15,V4,V5,V6,V7,V8,V9,V10,V11,V12,V13,V13)</f>
        <v>4</v>
      </c>
      <c r="W14" s="69">
        <f>CHOOSE($V$15,W4,W5,W6,W7,W8,W9,W10,W11,W12,W13,W13)</f>
        <v>120</v>
      </c>
      <c r="X14" s="69">
        <f>CHOOSE($V$15,X4,X5,X6,X7,X8,X9,X10,X11,X12,X13,X13)</f>
        <v>900</v>
      </c>
      <c r="Y14" s="69">
        <f>CHOOSE($V$15,Y4,Y5,Y6,Y7,Y8,Y9,Y10,Y11,Y12,Y13,Y13)</f>
        <v>1</v>
      </c>
      <c r="Z14" s="13"/>
      <c r="AC14" s="1"/>
      <c r="AL14" s="13"/>
    </row>
    <row r="15" spans="1:38" ht="18" customHeight="1" x14ac:dyDescent="0.15">
      <c r="A15" s="2"/>
      <c r="B15" s="2"/>
      <c r="C15" s="2"/>
      <c r="D15" s="2"/>
      <c r="F15" s="7"/>
      <c r="H15" s="4"/>
      <c r="I15" s="4"/>
      <c r="J15" s="7"/>
      <c r="K15" s="2"/>
      <c r="L15" s="2"/>
      <c r="M15" s="7"/>
      <c r="P15" s="13"/>
      <c r="U15" s="68" t="s">
        <v>10</v>
      </c>
      <c r="V15" s="92">
        <v>1</v>
      </c>
      <c r="AB15" s="1"/>
      <c r="AC15" s="1"/>
      <c r="AL15" s="13"/>
    </row>
    <row r="16" spans="1:38" ht="18" customHeight="1" thickBot="1" x14ac:dyDescent="0.2">
      <c r="A16" s="2"/>
      <c r="B16" s="2"/>
      <c r="C16" s="2"/>
      <c r="D16" s="2"/>
      <c r="E16" s="2"/>
      <c r="F16" s="2"/>
      <c r="G16" s="2"/>
      <c r="H16" s="197" t="s">
        <v>209</v>
      </c>
      <c r="I16" s="38"/>
      <c r="J16" s="2"/>
      <c r="K16" s="2"/>
      <c r="L16" s="2"/>
      <c r="M16" s="2"/>
      <c r="N16" s="2"/>
      <c r="AE16" s="33"/>
      <c r="AL16" s="13"/>
    </row>
    <row r="17" spans="1:38" ht="18" customHeight="1" thickBot="1" x14ac:dyDescent="0.2">
      <c r="A17" s="2"/>
      <c r="B17" s="2"/>
      <c r="C17" s="2"/>
      <c r="D17" s="2"/>
      <c r="E17" s="1"/>
      <c r="J17" s="26" t="s">
        <v>6</v>
      </c>
      <c r="M17" s="7"/>
      <c r="N17" s="15" t="s">
        <v>74</v>
      </c>
      <c r="O17" s="7" t="s">
        <v>75</v>
      </c>
      <c r="Q17" s="16" t="s">
        <v>74</v>
      </c>
      <c r="R17" s="93" t="s">
        <v>38</v>
      </c>
      <c r="S17" s="94" t="s">
        <v>66</v>
      </c>
      <c r="T17" s="94" t="s">
        <v>57</v>
      </c>
      <c r="AL17" s="13"/>
    </row>
    <row r="18" spans="1:38" ht="18" customHeight="1" x14ac:dyDescent="0.15">
      <c r="A18" s="2"/>
      <c r="B18" s="2"/>
      <c r="C18" s="2"/>
      <c r="D18" s="2"/>
      <c r="E18" s="3"/>
      <c r="J18" s="26" t="s">
        <v>7</v>
      </c>
      <c r="M18" s="7"/>
      <c r="N18" s="15" t="s">
        <v>74</v>
      </c>
      <c r="O18" s="7" t="s">
        <v>75</v>
      </c>
      <c r="Q18" s="16" t="s">
        <v>74</v>
      </c>
      <c r="R18" s="95">
        <f>ROUNDUP(T18/3600*$T$3/100,0)*100</f>
        <v>0</v>
      </c>
      <c r="S18" s="84">
        <f>T18/3600</f>
        <v>0</v>
      </c>
      <c r="T18" s="39">
        <f>IF(AND(AB8=TRUE,AE8=TRUE),R6*S6*T6*V14*V22*V23*V24,0)</f>
        <v>0</v>
      </c>
      <c r="U18" s="82" t="s">
        <v>39</v>
      </c>
      <c r="V18" s="32">
        <f>IF(X18-W18=0,1,X18-W18)</f>
        <v>20</v>
      </c>
      <c r="W18" s="163">
        <f>IF(AC18=1,-90,IF(AC18=2,-70,IF(AC18=3,-50,IF(AC18=4,-30,IF(AC18=5,-20,IF(AC18=6,-10,0))))))</f>
        <v>-10</v>
      </c>
      <c r="X18" s="163">
        <f>IF(AD18=1,0,IF(AD18=2,10,IF(AD18=3,20,IF(AD18=4,30,IF(AD18=5,50,IF(AD18=6,70,90))))))</f>
        <v>10</v>
      </c>
      <c r="Y18" s="13">
        <v>1</v>
      </c>
      <c r="Z18" s="13">
        <v>0</v>
      </c>
      <c r="AA18" s="13">
        <v>-90</v>
      </c>
      <c r="AC18" s="28">
        <v>6</v>
      </c>
      <c r="AD18" s="28">
        <v>2</v>
      </c>
      <c r="AL18" s="13"/>
    </row>
    <row r="19" spans="1:38" ht="18" customHeight="1" x14ac:dyDescent="0.15">
      <c r="A19" s="2"/>
      <c r="B19" s="2"/>
      <c r="C19" s="2"/>
      <c r="D19" s="2"/>
      <c r="E19" s="3"/>
      <c r="J19" s="26" t="s">
        <v>8</v>
      </c>
      <c r="M19" s="7"/>
      <c r="N19" s="15" t="s">
        <v>33</v>
      </c>
      <c r="O19" s="7" t="s">
        <v>76</v>
      </c>
      <c r="Q19" s="16" t="s">
        <v>33</v>
      </c>
      <c r="R19" s="96">
        <f>ROUNDUP(T19/3600*$T$3/100,0)*100</f>
        <v>0</v>
      </c>
      <c r="S19" s="97">
        <f>T19/3600</f>
        <v>0</v>
      </c>
      <c r="T19" s="41">
        <f>IF(AND(AB8=TRUE,AE8=TRUE),R6*S6*T6*W14,0)</f>
        <v>0</v>
      </c>
      <c r="U19" s="83" t="s">
        <v>59</v>
      </c>
      <c r="V19" s="32">
        <f>IF(X19-W19=0,1,X19-W19)</f>
        <v>20</v>
      </c>
      <c r="W19" s="163">
        <f>IF(AC19=1,-50,IF(AC19=2,-30,IF(AC19=3,-20,IF(AC19=4,-10,0))))</f>
        <v>-10</v>
      </c>
      <c r="X19" s="163">
        <f>IF(AD19=1,0,IF(AD19=2,10,IF(AD19=3,20,IF(AD19=4,30,50))))</f>
        <v>10</v>
      </c>
      <c r="Y19" s="13">
        <v>2</v>
      </c>
      <c r="Z19" s="13">
        <v>10</v>
      </c>
      <c r="AA19" s="13">
        <v>-70</v>
      </c>
      <c r="AC19" s="28">
        <v>4</v>
      </c>
      <c r="AD19" s="28">
        <v>2</v>
      </c>
      <c r="AL19" s="13"/>
    </row>
    <row r="20" spans="1:38" ht="16.5" customHeight="1" x14ac:dyDescent="0.15">
      <c r="A20" s="2"/>
      <c r="B20" s="2"/>
      <c r="C20" s="2"/>
      <c r="D20" s="2"/>
      <c r="E20" s="3"/>
      <c r="J20" s="26"/>
      <c r="M20" s="7"/>
      <c r="N20" s="15"/>
      <c r="O20" s="7"/>
      <c r="Q20" s="16"/>
      <c r="R20" s="96">
        <f>ROUNDUP(T20/3600*$T$3/100,0)*100</f>
        <v>0</v>
      </c>
      <c r="S20" s="97">
        <f>T20/3600</f>
        <v>0</v>
      </c>
      <c r="T20" s="41">
        <f>IF(AND(AB8=TRUE,AE8=TRUE,R6&gt;0),S6*X14,0)</f>
        <v>0</v>
      </c>
      <c r="U20" s="108" t="s">
        <v>36</v>
      </c>
      <c r="V20" s="32">
        <f>IF(X20-W20=0,1,X20-W20)</f>
        <v>15</v>
      </c>
      <c r="W20" s="163">
        <f>IF(AC20=1,0,IF(AC20=2,10,IF(AC20=3,15,IF(AC20=4,20,IF(AC20=5,30,IF(AC20=6,50,IF(AC20=7,100,150)))))))</f>
        <v>0</v>
      </c>
      <c r="X20" s="163">
        <f>IF(AD20=1,0,IF(AD20=2,10,IF(AD20=3,15,IF(AD20=4,20,IF(AD20=5,30,IF(AD20=6,50,IF(AD20=7,100,150)))))))</f>
        <v>15</v>
      </c>
      <c r="Y20" s="13">
        <v>3</v>
      </c>
      <c r="Z20" s="13">
        <v>15</v>
      </c>
      <c r="AA20" s="13">
        <v>-50</v>
      </c>
      <c r="AC20" s="28">
        <v>1</v>
      </c>
      <c r="AD20" s="28">
        <v>3</v>
      </c>
      <c r="AL20" s="13"/>
    </row>
    <row r="21" spans="1:38" ht="18" customHeight="1" thickBot="1" x14ac:dyDescent="0.2">
      <c r="A21" s="2"/>
      <c r="B21" s="2"/>
      <c r="C21" s="2"/>
      <c r="D21" s="2"/>
      <c r="E21" s="3"/>
      <c r="G21" s="7"/>
      <c r="H21" s="197" t="s">
        <v>210</v>
      </c>
      <c r="I21" s="38"/>
      <c r="J21" s="17"/>
      <c r="K21" s="19"/>
      <c r="L21" s="18"/>
      <c r="M21" s="18"/>
      <c r="N21" s="20"/>
      <c r="R21" s="96">
        <f>ROUNDUP(T21/3600*$T$3/100,0)*100</f>
        <v>0</v>
      </c>
      <c r="S21" s="97">
        <f>T21/3600</f>
        <v>0</v>
      </c>
      <c r="T21" s="43">
        <f>IF(AND(AB8=TRUE,AE8=TRUE,R6&gt;0),V22*V23*Y14,0)</f>
        <v>0</v>
      </c>
      <c r="U21" s="109" t="s">
        <v>77</v>
      </c>
      <c r="V21" s="29"/>
      <c r="W21" s="67"/>
      <c r="X21" s="67"/>
      <c r="Y21" s="13">
        <v>5</v>
      </c>
      <c r="Z21" s="13">
        <v>20</v>
      </c>
      <c r="AA21" s="13">
        <v>-30</v>
      </c>
      <c r="AL21" s="13"/>
    </row>
    <row r="22" spans="1:38" ht="18" customHeight="1" x14ac:dyDescent="0.15">
      <c r="A22" s="2"/>
      <c r="B22" s="2"/>
      <c r="C22" s="2"/>
      <c r="D22" s="2"/>
      <c r="E22" s="1"/>
      <c r="J22" s="26" t="s">
        <v>6</v>
      </c>
      <c r="L22" s="2"/>
      <c r="M22" s="2"/>
      <c r="N22" s="19" t="s">
        <v>33</v>
      </c>
      <c r="O22" s="19"/>
      <c r="R22" s="98"/>
      <c r="S22" s="99"/>
      <c r="T22" s="100"/>
      <c r="U22" s="101" t="s">
        <v>0</v>
      </c>
      <c r="V22" s="18">
        <f>ROUNDUP(V18/W22+IF(V18&gt;2,1,0),0)</f>
        <v>3</v>
      </c>
      <c r="W22" s="67">
        <f>IF(AC22=1,1,IF(AC22=2,2,IF(AC22=3,3,IF(AC22=4,5,10))))</f>
        <v>10</v>
      </c>
      <c r="X22" s="67"/>
      <c r="Y22" s="13">
        <v>10</v>
      </c>
      <c r="Z22" s="13">
        <v>30</v>
      </c>
      <c r="AA22" s="13">
        <v>-20</v>
      </c>
      <c r="AC22" s="28">
        <v>5</v>
      </c>
      <c r="AL22" s="13"/>
    </row>
    <row r="23" spans="1:38" ht="18" customHeight="1" x14ac:dyDescent="0.15">
      <c r="A23" s="2"/>
      <c r="B23" s="2"/>
      <c r="C23" s="2"/>
      <c r="D23" s="2"/>
      <c r="E23" s="3"/>
      <c r="J23" s="26" t="s">
        <v>7</v>
      </c>
      <c r="L23" s="2"/>
      <c r="M23" s="2"/>
      <c r="N23" s="19" t="s">
        <v>33</v>
      </c>
      <c r="O23" s="19"/>
      <c r="R23" s="102"/>
      <c r="S23" s="99"/>
      <c r="U23" s="2"/>
      <c r="V23" s="18">
        <f>ROUNDUP(V19/W23+IF(V19&gt;2,1,0),0)</f>
        <v>3</v>
      </c>
      <c r="W23" s="67">
        <f>IF(AC23=1,1,IF(AC23=2,2,IF(AC23=3,3,IF(AC23=4,5,10))))</f>
        <v>10</v>
      </c>
      <c r="X23" s="67"/>
      <c r="Y23" s="13"/>
      <c r="Z23" s="13">
        <v>50</v>
      </c>
      <c r="AA23" s="13">
        <v>-10</v>
      </c>
      <c r="AC23" s="28">
        <v>5</v>
      </c>
      <c r="AL23" s="13"/>
    </row>
    <row r="24" spans="1:38" ht="18" customHeight="1" x14ac:dyDescent="0.15">
      <c r="A24" s="2"/>
      <c r="B24" s="2"/>
      <c r="C24" s="2"/>
      <c r="D24" s="2"/>
      <c r="E24" s="3"/>
      <c r="J24" s="26" t="s">
        <v>8</v>
      </c>
      <c r="L24" s="2"/>
      <c r="M24" s="2"/>
      <c r="N24" s="19" t="s">
        <v>78</v>
      </c>
      <c r="O24" s="19"/>
      <c r="R24" s="61">
        <f>IF(SUM(R18:R22)&gt;0,IF(SUM(S18:S22)&gt;16,10000,IF(SUM(S18:S22)&gt;5,5000,5000)),0)</f>
        <v>0</v>
      </c>
      <c r="S24" s="78">
        <f>IF(SUM(S18:S22)&gt;0,IF(SUM(S18:S22)&gt;16,2,IF(SUM(S18:S22)&gt;5,1,0)),0)</f>
        <v>0</v>
      </c>
      <c r="T24" s="2"/>
      <c r="V24" s="18">
        <f>ROUNDUP(V20/W24,0)+1</f>
        <v>4</v>
      </c>
      <c r="W24" s="67">
        <f>IF(AC24=1,1,IF(AC24=2,2,IF(AC24=3,3,IF(AC24=4,5,10))))</f>
        <v>5</v>
      </c>
      <c r="X24" s="67"/>
      <c r="Y24" s="13"/>
      <c r="Z24" s="13">
        <v>100</v>
      </c>
      <c r="AA24" s="13">
        <v>0</v>
      </c>
      <c r="AC24" s="28">
        <v>4</v>
      </c>
      <c r="AL24" s="13"/>
    </row>
    <row r="25" spans="1:38" ht="18" customHeight="1" thickBot="1" x14ac:dyDescent="0.2">
      <c r="A25" s="2"/>
      <c r="B25" s="2"/>
      <c r="C25" s="2"/>
      <c r="D25" s="2"/>
      <c r="F25" s="4"/>
      <c r="G25" s="4"/>
      <c r="H25" s="4"/>
      <c r="I25" s="2"/>
      <c r="J25" s="2"/>
      <c r="K25" s="2"/>
      <c r="L25" s="2"/>
      <c r="M25" s="2"/>
      <c r="R25" s="103"/>
      <c r="S25" s="104"/>
      <c r="X25" s="13"/>
      <c r="Y25" s="13"/>
      <c r="Z25" s="13">
        <v>150</v>
      </c>
      <c r="AA25" s="13">
        <v>10</v>
      </c>
      <c r="AL25" s="13"/>
    </row>
    <row r="26" spans="1:38" ht="18" customHeight="1" thickBot="1" x14ac:dyDescent="0.2">
      <c r="A26" s="2"/>
      <c r="B26" s="2"/>
      <c r="C26" s="2"/>
      <c r="D26" s="2"/>
      <c r="E26" s="3"/>
      <c r="F26" s="2"/>
      <c r="G26" s="21"/>
      <c r="H26" s="2"/>
      <c r="I26" s="2"/>
      <c r="J26" s="2"/>
      <c r="K26" s="2"/>
      <c r="L26" s="2"/>
      <c r="M26" s="2"/>
      <c r="N26" s="34" t="s">
        <v>63</v>
      </c>
      <c r="O26" s="22"/>
      <c r="P26" s="23" t="str">
        <f>R26</f>
        <v/>
      </c>
      <c r="R26" s="81" t="str">
        <f>IF(ROUNDUP(SUM(R18:R24)/1000,0)*1000=0,"",ROUNDUP(SUM(R18:R24)/1000,0)*1000)</f>
        <v/>
      </c>
      <c r="S26" s="85">
        <f>ROUNDUP(SUM(S18:S24),0)</f>
        <v>0</v>
      </c>
      <c r="X26" s="13"/>
      <c r="Y26" s="13"/>
      <c r="Z26" s="13">
        <v>200</v>
      </c>
      <c r="AA26" s="13">
        <v>20</v>
      </c>
      <c r="AD26" s="1"/>
      <c r="AL26" s="13"/>
    </row>
    <row r="27" spans="1:38" ht="18" customHeight="1" thickBot="1" x14ac:dyDescent="0.2">
      <c r="A27" s="2"/>
      <c r="B27" s="2"/>
      <c r="C27" s="2"/>
      <c r="D27" s="2"/>
      <c r="E27" s="3"/>
      <c r="F27" s="2"/>
      <c r="G27" s="2"/>
      <c r="H27" s="2"/>
      <c r="I27" s="2"/>
      <c r="J27" s="2"/>
      <c r="K27" s="2"/>
      <c r="L27" s="2"/>
      <c r="M27" s="2"/>
      <c r="N27" s="75" t="s">
        <v>163</v>
      </c>
      <c r="O27" s="75"/>
      <c r="P27" s="158" t="str">
        <f>S27</f>
        <v/>
      </c>
      <c r="R27" s="146">
        <f>SUM(R18:R25)</f>
        <v>0</v>
      </c>
      <c r="S27" s="159" t="str">
        <f>IF(ROUND(S26/7,1)=0,"",IF(ROUND(S26/7,1)&lt;1,1,(ROUNDUP(S26/7,0))))</f>
        <v/>
      </c>
      <c r="X27" s="13"/>
      <c r="Y27" s="13"/>
      <c r="Z27" s="13"/>
      <c r="AA27" s="13">
        <v>30</v>
      </c>
      <c r="AD27" s="1"/>
      <c r="AL27" s="13"/>
    </row>
    <row r="28" spans="1:38" ht="18" customHeight="1" x14ac:dyDescent="0.15">
      <c r="A28" s="2"/>
      <c r="B28" s="2"/>
      <c r="C28" s="2"/>
      <c r="D28" s="2"/>
      <c r="E28" s="3"/>
      <c r="F28" s="2"/>
      <c r="G28" s="2"/>
      <c r="H28" s="4"/>
      <c r="I28" s="2"/>
      <c r="J28" s="2"/>
      <c r="M28" s="2"/>
      <c r="AA28" s="13">
        <v>50</v>
      </c>
      <c r="AB28" s="1"/>
      <c r="AC28" s="1"/>
      <c r="AD28" s="1"/>
      <c r="AL28" s="13"/>
    </row>
    <row r="29" spans="1:38" ht="18" customHeight="1" x14ac:dyDescent="0.15">
      <c r="A29" s="2"/>
      <c r="B29" s="2"/>
      <c r="C29" s="2"/>
      <c r="D29" s="2"/>
      <c r="E29" s="2"/>
      <c r="F29" s="2"/>
      <c r="G29" s="2"/>
      <c r="H29" s="4"/>
      <c r="I29" s="2"/>
      <c r="J29" s="2"/>
      <c r="M29" s="2"/>
      <c r="AA29" s="13">
        <v>70</v>
      </c>
      <c r="AL29" s="13"/>
    </row>
    <row r="30" spans="1:38" ht="18" customHeight="1" x14ac:dyDescent="0.15">
      <c r="A30" s="2"/>
      <c r="B30" s="137"/>
      <c r="C30" s="2"/>
      <c r="D30" s="2"/>
      <c r="F30" s="88"/>
      <c r="G30" s="88"/>
      <c r="H30" s="88"/>
      <c r="I30" s="88"/>
      <c r="J30" s="88"/>
      <c r="K30" s="88"/>
      <c r="L30" s="88"/>
      <c r="M30" s="88"/>
      <c r="N30" s="88"/>
      <c r="O30" s="88"/>
      <c r="P30" s="88"/>
      <c r="Q30" s="88"/>
      <c r="AA30" s="1">
        <v>90</v>
      </c>
      <c r="AB30" s="1"/>
      <c r="AC30" s="1"/>
      <c r="AF30" s="88"/>
      <c r="AH30" s="7"/>
      <c r="AI30" s="7"/>
      <c r="AL30" s="13"/>
    </row>
    <row r="31" spans="1:38" ht="18" customHeight="1" x14ac:dyDescent="0.15">
      <c r="A31" s="2"/>
      <c r="B31" s="137"/>
      <c r="C31" s="2"/>
      <c r="D31" s="2"/>
      <c r="E31" s="3"/>
      <c r="F31" s="4"/>
      <c r="G31" s="4"/>
      <c r="H31" s="2"/>
      <c r="I31" s="2"/>
      <c r="J31" s="2"/>
      <c r="K31" s="2"/>
      <c r="L31" s="2"/>
      <c r="M31" s="2"/>
      <c r="T31" s="76"/>
      <c r="U31" s="30"/>
      <c r="V31" s="170" t="s">
        <v>171</v>
      </c>
      <c r="W31" s="67" t="s">
        <v>59</v>
      </c>
      <c r="X31" s="67" t="s">
        <v>36</v>
      </c>
      <c r="Y31" s="17" t="s">
        <v>52</v>
      </c>
      <c r="AB31" s="7"/>
      <c r="AC31" s="7"/>
      <c r="AL31" s="13"/>
    </row>
    <row r="32" spans="1:38" ht="18" customHeight="1" thickBot="1" x14ac:dyDescent="0.2">
      <c r="A32" s="2"/>
      <c r="C32" s="2"/>
      <c r="D32" s="2"/>
      <c r="F32" s="4"/>
      <c r="H32" s="25"/>
      <c r="T32" s="150"/>
      <c r="U32" s="31" t="s">
        <v>70</v>
      </c>
      <c r="V32" s="13">
        <v>4</v>
      </c>
      <c r="W32" s="13">
        <v>120</v>
      </c>
      <c r="X32" s="13">
        <v>900</v>
      </c>
      <c r="Y32" s="1">
        <v>1</v>
      </c>
      <c r="AA32" s="1"/>
      <c r="AB32" s="13" t="s">
        <v>41</v>
      </c>
      <c r="AC32" s="13" t="s">
        <v>149</v>
      </c>
      <c r="AE32" s="1" t="s">
        <v>42</v>
      </c>
      <c r="AK32" s="1"/>
      <c r="AL32" s="13"/>
    </row>
    <row r="33" spans="1:38" ht="18" customHeight="1" thickBot="1" x14ac:dyDescent="0.2">
      <c r="A33" s="2"/>
      <c r="B33" s="9"/>
      <c r="C33" s="197" t="s">
        <v>203</v>
      </c>
      <c r="E33" s="1"/>
      <c r="H33" s="197" t="s">
        <v>205</v>
      </c>
      <c r="I33" s="38"/>
      <c r="K33" s="2"/>
      <c r="L33" s="38"/>
      <c r="R33" s="153" t="s">
        <v>44</v>
      </c>
      <c r="S33" s="151" t="s">
        <v>46</v>
      </c>
      <c r="T33" s="152" t="s">
        <v>42</v>
      </c>
      <c r="U33" s="31" t="s">
        <v>69</v>
      </c>
      <c r="V33" s="13">
        <v>20</v>
      </c>
      <c r="W33" s="13">
        <v>120</v>
      </c>
      <c r="X33" s="13">
        <v>900</v>
      </c>
      <c r="Y33" s="13">
        <v>120</v>
      </c>
      <c r="AA33" s="7" t="s">
        <v>153</v>
      </c>
      <c r="AB33" s="28" t="b">
        <v>0</v>
      </c>
      <c r="AC33" s="28" t="b">
        <v>0</v>
      </c>
      <c r="AD33" s="13">
        <v>0</v>
      </c>
      <c r="AE33" s="28" t="b">
        <v>0</v>
      </c>
      <c r="AL33" s="13"/>
    </row>
    <row r="34" spans="1:38" ht="18" customHeight="1" thickBot="1" x14ac:dyDescent="0.2">
      <c r="A34" s="2"/>
      <c r="B34" s="2"/>
      <c r="C34" s="2"/>
      <c r="D34" s="148" t="s">
        <v>150</v>
      </c>
      <c r="E34" s="5"/>
      <c r="F34" s="6" t="s">
        <v>9</v>
      </c>
      <c r="H34" s="7"/>
      <c r="J34" s="7" t="s">
        <v>230</v>
      </c>
      <c r="K34" s="2"/>
      <c r="L34" s="2"/>
      <c r="M34" s="7" t="s">
        <v>231</v>
      </c>
      <c r="P34" s="13" t="s">
        <v>172</v>
      </c>
      <c r="R34" s="94">
        <f>IF(AC33=TRUE,IF(E34&gt;0,E34,0))+IF(AC34=TRUE,IF(E35&gt;0,E35,0))+IF(AC35=TRUE,IF(E36&gt;0,E36,0))</f>
        <v>0</v>
      </c>
      <c r="S34" s="105">
        <f>IF(AB33=TRUE,1,0)+IF(AB34=TRUE,1,0)+IF(AB35=TRUE,1,0)</f>
        <v>0</v>
      </c>
      <c r="T34" s="106">
        <f>IF(AE33=TRUE,1,0)+IF(AE35=TRUE,1,0)+IF(AE34=TRUE,1,0)</f>
        <v>0</v>
      </c>
      <c r="U34" s="35" t="s">
        <v>43</v>
      </c>
      <c r="V34" s="13">
        <v>10</v>
      </c>
      <c r="W34" s="13">
        <v>240</v>
      </c>
      <c r="X34" s="13">
        <v>1500</v>
      </c>
      <c r="Y34" s="13">
        <v>60</v>
      </c>
      <c r="Z34" s="1" t="s">
        <v>45</v>
      </c>
      <c r="AA34" s="13" t="s">
        <v>155</v>
      </c>
      <c r="AB34" s="28" t="b">
        <v>0</v>
      </c>
      <c r="AC34" s="28" t="b">
        <v>0</v>
      </c>
      <c r="AD34" s="13">
        <v>90</v>
      </c>
      <c r="AE34" s="28" t="b">
        <v>0</v>
      </c>
      <c r="AL34" s="13"/>
    </row>
    <row r="35" spans="1:38" ht="18" customHeight="1" x14ac:dyDescent="0.15">
      <c r="A35" s="2"/>
      <c r="B35" s="2"/>
      <c r="C35" s="2"/>
      <c r="D35" s="149" t="s">
        <v>152</v>
      </c>
      <c r="E35" s="5"/>
      <c r="F35" s="6" t="s">
        <v>9</v>
      </c>
      <c r="H35" s="7"/>
      <c r="I35" s="7"/>
      <c r="J35" s="7" t="s">
        <v>213</v>
      </c>
      <c r="K35" s="2"/>
      <c r="L35" s="2"/>
      <c r="M35" s="7" t="s">
        <v>73</v>
      </c>
      <c r="P35" s="13" t="s">
        <v>28</v>
      </c>
      <c r="U35" s="35" t="s">
        <v>5</v>
      </c>
      <c r="V35" s="13">
        <v>7</v>
      </c>
      <c r="W35" s="13">
        <v>120</v>
      </c>
      <c r="X35" s="13">
        <v>900</v>
      </c>
      <c r="Y35" s="13">
        <v>60</v>
      </c>
      <c r="AA35" s="13" t="s">
        <v>154</v>
      </c>
      <c r="AB35" s="28" t="b">
        <v>0</v>
      </c>
      <c r="AC35" s="28" t="b">
        <v>0</v>
      </c>
      <c r="AD35" s="13">
        <v>180</v>
      </c>
      <c r="AE35" s="91" t="b">
        <v>0</v>
      </c>
      <c r="AL35" s="13"/>
    </row>
    <row r="36" spans="1:38" ht="18" customHeight="1" x14ac:dyDescent="0.15">
      <c r="A36" s="2"/>
      <c r="B36" s="2"/>
      <c r="C36" s="2"/>
      <c r="D36" s="148" t="s">
        <v>151</v>
      </c>
      <c r="E36" s="5"/>
      <c r="F36" s="6" t="s">
        <v>9</v>
      </c>
      <c r="H36" s="7"/>
      <c r="I36" s="7"/>
      <c r="J36" s="7" t="s">
        <v>166</v>
      </c>
      <c r="K36" s="2"/>
      <c r="L36" s="2"/>
      <c r="M36" s="13" t="s">
        <v>173</v>
      </c>
      <c r="P36" s="13" t="s">
        <v>234</v>
      </c>
      <c r="U36" s="35" t="s">
        <v>71</v>
      </c>
      <c r="V36" s="13">
        <v>8</v>
      </c>
      <c r="W36" s="13">
        <v>120</v>
      </c>
      <c r="X36" s="13">
        <v>900</v>
      </c>
      <c r="Y36" s="13">
        <v>60</v>
      </c>
      <c r="Z36" s="13"/>
      <c r="AA36" s="13" t="s">
        <v>156</v>
      </c>
      <c r="AB36" s="13" t="b">
        <f>OR(AB33=TRUE,AB34=TRUE,AB35=TRUE)</f>
        <v>0</v>
      </c>
      <c r="AC36" s="13" t="b">
        <f>OR(AC33=TRUE,AC34=TRUE,AC35=TRUE)</f>
        <v>0</v>
      </c>
      <c r="AE36" s="13" t="b">
        <f>OR(AE33=TRUE,AE34=TRUE,AE35=TRUE)</f>
        <v>0</v>
      </c>
      <c r="AL36" s="13"/>
    </row>
    <row r="37" spans="1:38" ht="18" customHeight="1" x14ac:dyDescent="0.15">
      <c r="A37" s="2"/>
      <c r="B37" s="2"/>
      <c r="C37" s="2"/>
      <c r="D37" s="7"/>
      <c r="E37" s="64"/>
      <c r="F37" s="6"/>
      <c r="H37" s="7"/>
      <c r="I37" s="7"/>
      <c r="J37" s="7" t="s">
        <v>233</v>
      </c>
      <c r="K37" s="7"/>
      <c r="L37" s="7"/>
      <c r="O37" s="13"/>
      <c r="P37" s="7"/>
      <c r="U37" s="31" t="s">
        <v>72</v>
      </c>
      <c r="V37" s="13">
        <v>10</v>
      </c>
      <c r="W37" s="1">
        <v>120</v>
      </c>
      <c r="X37" s="13">
        <v>1800</v>
      </c>
      <c r="Y37" s="1">
        <v>60</v>
      </c>
      <c r="Z37" s="13"/>
      <c r="AL37" s="13"/>
    </row>
    <row r="38" spans="1:38" ht="18" customHeight="1" x14ac:dyDescent="0.15">
      <c r="A38" s="2"/>
      <c r="B38" s="2"/>
      <c r="C38" s="2"/>
      <c r="D38" s="7"/>
      <c r="E38" s="64"/>
      <c r="F38" s="6"/>
      <c r="H38" s="7"/>
      <c r="I38" s="7"/>
      <c r="J38" s="13"/>
      <c r="K38" s="7"/>
      <c r="L38" s="7"/>
      <c r="O38" s="13"/>
      <c r="P38" s="7"/>
      <c r="U38" s="162" t="s">
        <v>169</v>
      </c>
      <c r="V38" s="13">
        <v>12</v>
      </c>
      <c r="W38" s="13">
        <v>120</v>
      </c>
      <c r="X38" s="13">
        <v>1800</v>
      </c>
      <c r="Y38" s="13">
        <v>60</v>
      </c>
      <c r="Z38" s="13"/>
      <c r="AL38" s="13"/>
    </row>
    <row r="39" spans="1:38" ht="18" customHeight="1" x14ac:dyDescent="0.15">
      <c r="A39" s="2"/>
      <c r="B39" s="2"/>
      <c r="C39" s="2"/>
      <c r="D39" s="2"/>
      <c r="F39" s="7"/>
      <c r="G39" s="7"/>
      <c r="H39" s="197" t="s">
        <v>207</v>
      </c>
      <c r="I39" s="38"/>
      <c r="J39" s="4"/>
      <c r="K39" s="197" t="s">
        <v>208</v>
      </c>
      <c r="L39" s="2"/>
      <c r="M39" s="2"/>
      <c r="T39" s="13"/>
      <c r="U39" s="13">
        <v>380</v>
      </c>
      <c r="V39" s="13">
        <v>5</v>
      </c>
      <c r="W39" s="1">
        <v>120</v>
      </c>
      <c r="X39" s="13">
        <v>900</v>
      </c>
      <c r="Y39" s="1">
        <v>60</v>
      </c>
      <c r="Z39" s="13"/>
      <c r="AC39" s="1"/>
      <c r="AL39" s="13"/>
    </row>
    <row r="40" spans="1:38" ht="18" customHeight="1" x14ac:dyDescent="0.15">
      <c r="A40" s="2"/>
      <c r="B40" s="2"/>
      <c r="C40" s="2"/>
      <c r="D40" s="2"/>
      <c r="F40" s="7"/>
      <c r="H40" s="4"/>
      <c r="I40" s="4"/>
      <c r="J40" s="7" t="s">
        <v>29</v>
      </c>
      <c r="K40" s="7"/>
      <c r="L40" s="7"/>
      <c r="M40" s="7" t="s">
        <v>31</v>
      </c>
      <c r="U40" s="13" t="s">
        <v>215</v>
      </c>
      <c r="V40" s="13">
        <v>10</v>
      </c>
      <c r="W40" s="1">
        <v>120</v>
      </c>
      <c r="X40" s="13">
        <v>900</v>
      </c>
      <c r="Y40" s="1">
        <v>60</v>
      </c>
      <c r="Z40" s="13"/>
      <c r="AC40" s="1"/>
      <c r="AL40" s="13"/>
    </row>
    <row r="41" spans="1:38" ht="18" customHeight="1" x14ac:dyDescent="0.15">
      <c r="A41" s="2"/>
      <c r="B41" s="2"/>
      <c r="C41" s="2"/>
      <c r="D41" s="2"/>
      <c r="E41" s="3"/>
      <c r="F41" s="7"/>
      <c r="H41" s="4"/>
      <c r="I41" s="4"/>
      <c r="J41" s="14" t="s">
        <v>30</v>
      </c>
      <c r="K41" s="7"/>
      <c r="L41" s="7"/>
      <c r="M41" s="7" t="s">
        <v>32</v>
      </c>
      <c r="U41" s="1" t="s">
        <v>233</v>
      </c>
      <c r="V41" s="13">
        <v>10</v>
      </c>
      <c r="W41" s="1">
        <v>120</v>
      </c>
      <c r="X41" s="13">
        <v>900</v>
      </c>
      <c r="Y41" s="1">
        <v>60</v>
      </c>
      <c r="Z41" s="13"/>
      <c r="AC41" s="1"/>
      <c r="AL41" s="13"/>
    </row>
    <row r="42" spans="1:38" ht="18" customHeight="1" x14ac:dyDescent="0.15">
      <c r="A42" s="2"/>
      <c r="B42" s="2"/>
      <c r="C42" s="2"/>
      <c r="D42" s="2"/>
      <c r="F42" s="7"/>
      <c r="H42" s="4"/>
      <c r="I42" s="4"/>
      <c r="J42" s="13" t="s">
        <v>27</v>
      </c>
      <c r="K42" s="7"/>
      <c r="L42" s="7"/>
      <c r="M42" s="7" t="s">
        <v>40</v>
      </c>
      <c r="U42" s="1" t="s">
        <v>64</v>
      </c>
      <c r="V42" s="69">
        <f>CHOOSE($V$43,V32,V33,V34,V35,V36,V37,V38,V39,V40,V41,V41)</f>
        <v>4</v>
      </c>
      <c r="W42" s="69">
        <f>CHOOSE($V$43,W32,W33,W34,W35,W36,W37,W38,W39,W40,W41,W41)</f>
        <v>120</v>
      </c>
      <c r="X42" s="69">
        <f>CHOOSE($V$43,X32,X33,X34,X35,X36,X37,X38,X39,X40,X41,X41)</f>
        <v>900</v>
      </c>
      <c r="Y42" s="69">
        <f>CHOOSE($V$43,Y32,Y33,Y34,Y35,Y36,Y37,Y38,Y39,Y40,Y41,Y41)</f>
        <v>1</v>
      </c>
      <c r="Z42" s="13"/>
      <c r="AC42" s="1"/>
      <c r="AL42" s="13"/>
    </row>
    <row r="43" spans="1:38" ht="18" customHeight="1" x14ac:dyDescent="0.15">
      <c r="A43" s="2"/>
      <c r="B43" s="2"/>
      <c r="C43" s="2"/>
      <c r="D43" s="2"/>
      <c r="F43" s="7"/>
      <c r="H43" s="4"/>
      <c r="I43" s="4"/>
      <c r="J43" s="7"/>
      <c r="K43" s="2"/>
      <c r="L43" s="2"/>
      <c r="M43" s="7"/>
      <c r="P43" s="13"/>
      <c r="U43" s="68" t="s">
        <v>10</v>
      </c>
      <c r="V43" s="92">
        <v>1</v>
      </c>
      <c r="AB43" s="1"/>
      <c r="AC43" s="1"/>
      <c r="AL43" s="13"/>
    </row>
    <row r="44" spans="1:38" ht="18" customHeight="1" thickBot="1" x14ac:dyDescent="0.2">
      <c r="A44" s="2"/>
      <c r="B44" s="2"/>
      <c r="C44" s="2"/>
      <c r="D44" s="2"/>
      <c r="E44" s="2"/>
      <c r="F44" s="2"/>
      <c r="G44" s="2"/>
      <c r="H44" s="197" t="s">
        <v>209</v>
      </c>
      <c r="I44" s="38"/>
      <c r="J44" s="2"/>
      <c r="K44" s="2"/>
      <c r="L44" s="2"/>
      <c r="M44" s="2"/>
      <c r="N44" s="2"/>
      <c r="AE44" s="33"/>
      <c r="AL44" s="13"/>
    </row>
    <row r="45" spans="1:38" ht="18" customHeight="1" thickBot="1" x14ac:dyDescent="0.2">
      <c r="A45" s="2"/>
      <c r="B45" s="2"/>
      <c r="C45" s="2"/>
      <c r="D45" s="2"/>
      <c r="E45" s="1"/>
      <c r="J45" s="26" t="s">
        <v>6</v>
      </c>
      <c r="M45" s="7"/>
      <c r="N45" s="15" t="s">
        <v>74</v>
      </c>
      <c r="O45" s="7" t="s">
        <v>75</v>
      </c>
      <c r="Q45" s="16" t="s">
        <v>74</v>
      </c>
      <c r="R45" s="93" t="s">
        <v>38</v>
      </c>
      <c r="S45" s="94" t="s">
        <v>66</v>
      </c>
      <c r="T45" s="94" t="s">
        <v>57</v>
      </c>
      <c r="AL45" s="13"/>
    </row>
    <row r="46" spans="1:38" ht="18" customHeight="1" x14ac:dyDescent="0.15">
      <c r="A46" s="2"/>
      <c r="B46" s="2"/>
      <c r="C46" s="2"/>
      <c r="D46" s="2"/>
      <c r="E46" s="3"/>
      <c r="J46" s="26" t="s">
        <v>7</v>
      </c>
      <c r="M46" s="7"/>
      <c r="N46" s="15" t="s">
        <v>74</v>
      </c>
      <c r="O46" s="7" t="s">
        <v>75</v>
      </c>
      <c r="Q46" s="16" t="s">
        <v>74</v>
      </c>
      <c r="R46" s="95">
        <f>ROUNDUP(T46/3600*$T$3/100,0)*100</f>
        <v>0</v>
      </c>
      <c r="S46" s="84">
        <f>T46/3600</f>
        <v>0</v>
      </c>
      <c r="T46" s="39">
        <f>IF(AND(AB36=TRUE,AE36=TRUE),R34*S34*T34*V42*V50*V51*V52,0)</f>
        <v>0</v>
      </c>
      <c r="U46" s="82" t="s">
        <v>39</v>
      </c>
      <c r="V46" s="32">
        <f>IF(X46-W46=0,1,X46-W46)</f>
        <v>20</v>
      </c>
      <c r="W46" s="163">
        <f>IF(AC46=1,-90,IF(AC46=2,-70,IF(AC46=3,-50,IF(AC46=4,-30,IF(AC46=5,-20,IF(AC46=6,-10,0))))))</f>
        <v>-10</v>
      </c>
      <c r="X46" s="163">
        <f>IF(AD46=1,0,IF(AD46=2,10,IF(AD46=3,20,IF(AD46=4,30,IF(AD46=5,50,IF(AD46=6,70,90))))))</f>
        <v>10</v>
      </c>
      <c r="Y46" s="13">
        <v>1</v>
      </c>
      <c r="Z46" s="13">
        <v>0</v>
      </c>
      <c r="AA46" s="13">
        <v>-90</v>
      </c>
      <c r="AC46" s="28">
        <v>6</v>
      </c>
      <c r="AD46" s="28">
        <v>2</v>
      </c>
      <c r="AL46" s="13"/>
    </row>
    <row r="47" spans="1:38" ht="18" customHeight="1" x14ac:dyDescent="0.15">
      <c r="A47" s="2"/>
      <c r="B47" s="2"/>
      <c r="C47" s="2"/>
      <c r="D47" s="2"/>
      <c r="E47" s="3"/>
      <c r="J47" s="26" t="s">
        <v>8</v>
      </c>
      <c r="M47" s="7"/>
      <c r="N47" s="15" t="s">
        <v>33</v>
      </c>
      <c r="O47" s="7" t="s">
        <v>76</v>
      </c>
      <c r="Q47" s="16" t="s">
        <v>33</v>
      </c>
      <c r="R47" s="96">
        <f>ROUNDUP(T47/3600*$T$3/100,0)*100</f>
        <v>0</v>
      </c>
      <c r="S47" s="97">
        <f>T47/3600</f>
        <v>0</v>
      </c>
      <c r="T47" s="41">
        <f>IF(AND(AB36=TRUE,AE36=TRUE),R34*S34*T34*W42,0)</f>
        <v>0</v>
      </c>
      <c r="U47" s="83" t="s">
        <v>59</v>
      </c>
      <c r="V47" s="32">
        <f>IF(X47-W47=0,1,X47-W47)</f>
        <v>20</v>
      </c>
      <c r="W47" s="163">
        <f>IF(AC47=1,-50,IF(AC47=2,-30,IF(AC47=3,-20,IF(AC47=4,-10,0))))</f>
        <v>-10</v>
      </c>
      <c r="X47" s="163">
        <f>IF(AD47=1,0,IF(AD47=2,10,IF(AD47=3,20,IF(AD47=4,30,50))))</f>
        <v>10</v>
      </c>
      <c r="Y47" s="13">
        <v>2</v>
      </c>
      <c r="Z47" s="13">
        <v>10</v>
      </c>
      <c r="AA47" s="13">
        <v>-70</v>
      </c>
      <c r="AC47" s="28">
        <v>4</v>
      </c>
      <c r="AD47" s="28">
        <v>2</v>
      </c>
      <c r="AL47" s="13"/>
    </row>
    <row r="48" spans="1:38" ht="16.5" customHeight="1" x14ac:dyDescent="0.15">
      <c r="A48" s="2"/>
      <c r="B48" s="2"/>
      <c r="C48" s="2"/>
      <c r="D48" s="2"/>
      <c r="E48" s="3"/>
      <c r="J48" s="26"/>
      <c r="M48" s="7"/>
      <c r="N48" s="15"/>
      <c r="O48" s="7"/>
      <c r="Q48" s="16"/>
      <c r="R48" s="96">
        <f>ROUNDUP(T48/3600*$T$3/100,0)*100</f>
        <v>0</v>
      </c>
      <c r="S48" s="97">
        <f>T48/3600</f>
        <v>0</v>
      </c>
      <c r="T48" s="41">
        <f>IF(AND(AB36=TRUE,AE36=TRUE,R34&gt;0),S34*X42,0)</f>
        <v>0</v>
      </c>
      <c r="U48" s="108" t="s">
        <v>36</v>
      </c>
      <c r="V48" s="32">
        <f>IF(X48-W48=0,1,X48-W48)</f>
        <v>15</v>
      </c>
      <c r="W48" s="163">
        <f>IF(AC48=1,0,IF(AC48=2,10,IF(AC48=3,15,IF(AC48=4,20,IF(AC48=5,30,IF(AC48=6,50,IF(AC48=7,100,150)))))))</f>
        <v>0</v>
      </c>
      <c r="X48" s="163">
        <f>IF(AD48=1,0,IF(AD48=2,10,IF(AD48=3,15,IF(AD48=4,20,IF(AD48=5,30,IF(AD48=6,50,IF(AD48=7,100,150)))))))</f>
        <v>15</v>
      </c>
      <c r="Y48" s="13">
        <v>3</v>
      </c>
      <c r="Z48" s="13">
        <v>15</v>
      </c>
      <c r="AA48" s="13">
        <v>-50</v>
      </c>
      <c r="AC48" s="28">
        <v>1</v>
      </c>
      <c r="AD48" s="28">
        <v>3</v>
      </c>
      <c r="AL48" s="13"/>
    </row>
    <row r="49" spans="1:38" ht="18" customHeight="1" thickBot="1" x14ac:dyDescent="0.2">
      <c r="A49" s="2"/>
      <c r="B49" s="2"/>
      <c r="C49" s="2"/>
      <c r="D49" s="2"/>
      <c r="E49" s="3"/>
      <c r="G49" s="7"/>
      <c r="H49" s="197" t="s">
        <v>210</v>
      </c>
      <c r="I49" s="38"/>
      <c r="J49" s="17"/>
      <c r="K49" s="19"/>
      <c r="L49" s="18"/>
      <c r="M49" s="18"/>
      <c r="N49" s="20"/>
      <c r="R49" s="96">
        <f>ROUNDUP(T49/3600*$T$3/100,0)*100</f>
        <v>0</v>
      </c>
      <c r="S49" s="97">
        <f>T49/3600</f>
        <v>0</v>
      </c>
      <c r="T49" s="43">
        <f>IF(AND(AB36=TRUE,AE36=TRUE,R34&gt;0),V50*V51*Y42,0)</f>
        <v>0</v>
      </c>
      <c r="U49" s="109" t="s">
        <v>77</v>
      </c>
      <c r="V49" s="29"/>
      <c r="W49" s="67"/>
      <c r="X49" s="67"/>
      <c r="Y49" s="13">
        <v>5</v>
      </c>
      <c r="Z49" s="13">
        <v>20</v>
      </c>
      <c r="AA49" s="13">
        <v>-30</v>
      </c>
      <c r="AL49" s="13"/>
    </row>
    <row r="50" spans="1:38" ht="18" customHeight="1" x14ac:dyDescent="0.15">
      <c r="A50" s="2"/>
      <c r="B50" s="2"/>
      <c r="C50" s="2"/>
      <c r="D50" s="2"/>
      <c r="E50" s="1"/>
      <c r="J50" s="26" t="s">
        <v>6</v>
      </c>
      <c r="L50" s="2"/>
      <c r="M50" s="2"/>
      <c r="N50" s="19" t="s">
        <v>33</v>
      </c>
      <c r="O50" s="19"/>
      <c r="R50" s="98"/>
      <c r="S50" s="99"/>
      <c r="T50" s="100"/>
      <c r="U50" s="101" t="s">
        <v>0</v>
      </c>
      <c r="V50" s="18">
        <f>ROUNDUP(V46/W50+IF(V46&gt;2,1,0),0)</f>
        <v>3</v>
      </c>
      <c r="W50" s="67">
        <f>IF(AC50=1,1,IF(AC50=2,2,IF(AC50=3,3,IF(AC50=4,5,10))))</f>
        <v>10</v>
      </c>
      <c r="X50" s="67"/>
      <c r="Y50" s="13">
        <v>10</v>
      </c>
      <c r="Z50" s="13">
        <v>30</v>
      </c>
      <c r="AA50" s="13">
        <v>-20</v>
      </c>
      <c r="AC50" s="28">
        <v>5</v>
      </c>
      <c r="AL50" s="13"/>
    </row>
    <row r="51" spans="1:38" ht="18" customHeight="1" x14ac:dyDescent="0.15">
      <c r="A51" s="2"/>
      <c r="B51" s="2"/>
      <c r="C51" s="2"/>
      <c r="D51" s="2"/>
      <c r="E51" s="3"/>
      <c r="J51" s="26" t="s">
        <v>7</v>
      </c>
      <c r="L51" s="2"/>
      <c r="M51" s="2"/>
      <c r="N51" s="19" t="s">
        <v>33</v>
      </c>
      <c r="O51" s="19"/>
      <c r="R51" s="102"/>
      <c r="S51" s="99"/>
      <c r="U51" s="2"/>
      <c r="V51" s="18">
        <f>ROUNDUP(V47/W51+IF(V47&gt;2,1,0),0)</f>
        <v>3</v>
      </c>
      <c r="W51" s="67">
        <f>IF(AC51=1,1,IF(AC51=2,2,IF(AC51=3,3,IF(AC51=4,5,10))))</f>
        <v>10</v>
      </c>
      <c r="X51" s="67"/>
      <c r="Y51" s="13"/>
      <c r="Z51" s="13">
        <v>50</v>
      </c>
      <c r="AA51" s="13">
        <v>-10</v>
      </c>
      <c r="AC51" s="28">
        <v>5</v>
      </c>
      <c r="AL51" s="13"/>
    </row>
    <row r="52" spans="1:38" ht="18" customHeight="1" x14ac:dyDescent="0.15">
      <c r="A52" s="2"/>
      <c r="B52" s="2"/>
      <c r="C52" s="2"/>
      <c r="D52" s="2"/>
      <c r="E52" s="3"/>
      <c r="J52" s="26" t="s">
        <v>8</v>
      </c>
      <c r="L52" s="2"/>
      <c r="M52" s="2"/>
      <c r="N52" s="19" t="s">
        <v>78</v>
      </c>
      <c r="O52" s="19"/>
      <c r="R52" s="61">
        <f>IF(SUM(R46:R50)&gt;0,IF(SUM(S46:S50)&gt;16,10000,IF(SUM(S46:S50)&gt;5,5000,5000)),0)</f>
        <v>0</v>
      </c>
      <c r="S52" s="78">
        <f>IF(SUM(S46:S50)&gt;0,IF(SUM(S46:S50)&gt;16,2,IF(SUM(S46:S50)&gt;5,1,0)),0)</f>
        <v>0</v>
      </c>
      <c r="T52" s="2"/>
      <c r="V52" s="18">
        <f>ROUNDUP(V48/W52,0)+1</f>
        <v>4</v>
      </c>
      <c r="W52" s="67">
        <f>IF(AC52=1,1,IF(AC52=2,2,IF(AC52=3,3,IF(AC52=4,5,10))))</f>
        <v>5</v>
      </c>
      <c r="X52" s="67"/>
      <c r="Y52" s="13"/>
      <c r="Z52" s="13">
        <v>100</v>
      </c>
      <c r="AA52" s="13">
        <v>0</v>
      </c>
      <c r="AC52" s="28">
        <v>4</v>
      </c>
      <c r="AL52" s="13"/>
    </row>
    <row r="53" spans="1:38" ht="18" customHeight="1" thickBot="1" x14ac:dyDescent="0.2">
      <c r="A53" s="2"/>
      <c r="B53" s="2"/>
      <c r="C53" s="2"/>
      <c r="D53" s="2"/>
      <c r="F53" s="4"/>
      <c r="G53" s="4"/>
      <c r="H53" s="4"/>
      <c r="I53" s="2"/>
      <c r="J53" s="2"/>
      <c r="K53" s="2"/>
      <c r="L53" s="2"/>
      <c r="M53" s="2"/>
      <c r="R53" s="103"/>
      <c r="S53" s="104"/>
      <c r="X53" s="13"/>
      <c r="Y53" s="13"/>
      <c r="Z53" s="13">
        <v>150</v>
      </c>
      <c r="AA53" s="13">
        <v>10</v>
      </c>
      <c r="AL53" s="13"/>
    </row>
    <row r="54" spans="1:38" ht="18" customHeight="1" thickBot="1" x14ac:dyDescent="0.2">
      <c r="A54" s="2"/>
      <c r="B54" s="2"/>
      <c r="C54" s="2"/>
      <c r="D54" s="2"/>
      <c r="E54" s="3"/>
      <c r="F54" s="2"/>
      <c r="G54" s="21"/>
      <c r="H54" s="2"/>
      <c r="I54" s="2"/>
      <c r="J54" s="2"/>
      <c r="K54" s="2"/>
      <c r="L54" s="2"/>
      <c r="M54" s="2"/>
      <c r="N54" s="34" t="s">
        <v>63</v>
      </c>
      <c r="O54" s="22"/>
      <c r="P54" s="23" t="str">
        <f>R54</f>
        <v/>
      </c>
      <c r="R54" s="81" t="str">
        <f>IF(ROUNDUP(SUM(R46:R52)/1000,0)*1000=0,"",ROUNDUP(SUM(R46:R52)/1000,0)*1000)</f>
        <v/>
      </c>
      <c r="S54" s="85">
        <f>ROUNDUP(SUM(S46:S52),0)</f>
        <v>0</v>
      </c>
      <c r="X54" s="13"/>
      <c r="Y54" s="13"/>
      <c r="Z54" s="13">
        <v>200</v>
      </c>
      <c r="AA54" s="13">
        <v>20</v>
      </c>
      <c r="AD54" s="1"/>
      <c r="AL54" s="13"/>
    </row>
    <row r="55" spans="1:38" ht="18" customHeight="1" thickBot="1" x14ac:dyDescent="0.2">
      <c r="A55" s="2"/>
      <c r="B55" s="2"/>
      <c r="C55" s="2"/>
      <c r="D55" s="2"/>
      <c r="E55" s="3"/>
      <c r="F55" s="2"/>
      <c r="G55" s="2"/>
      <c r="H55" s="2"/>
      <c r="I55" s="2"/>
      <c r="J55" s="2"/>
      <c r="K55" s="2"/>
      <c r="L55" s="2"/>
      <c r="M55" s="2"/>
      <c r="N55" s="75" t="s">
        <v>163</v>
      </c>
      <c r="O55" s="75"/>
      <c r="P55" s="158" t="str">
        <f>S55</f>
        <v/>
      </c>
      <c r="R55" s="146">
        <f>SUM(R46:R53)</f>
        <v>0</v>
      </c>
      <c r="S55" s="159" t="str">
        <f>IF(ROUND(S54/7,1)=0,"",IF(ROUND(S54/7,1)&lt;1,1,(ROUNDUP(S54/7,0))))</f>
        <v/>
      </c>
      <c r="X55" s="13"/>
      <c r="Y55" s="13"/>
      <c r="Z55" s="13"/>
      <c r="AA55" s="13">
        <v>30</v>
      </c>
      <c r="AD55" s="1"/>
      <c r="AL55" s="13"/>
    </row>
    <row r="56" spans="1:38" ht="18" customHeight="1" x14ac:dyDescent="0.15">
      <c r="A56" s="2"/>
      <c r="B56" s="2"/>
      <c r="C56" s="2"/>
      <c r="D56" s="2"/>
      <c r="E56" s="3"/>
      <c r="F56" s="2"/>
      <c r="G56" s="2"/>
      <c r="H56" s="4"/>
      <c r="I56" s="2"/>
      <c r="J56" s="2"/>
      <c r="M56" s="2"/>
      <c r="AA56" s="13">
        <v>50</v>
      </c>
      <c r="AB56" s="1"/>
      <c r="AC56" s="1"/>
      <c r="AD56" s="1"/>
      <c r="AL56" s="13"/>
    </row>
    <row r="57" spans="1:38" ht="18" customHeight="1" x14ac:dyDescent="0.15">
      <c r="A57" s="2"/>
      <c r="B57" s="2"/>
      <c r="C57" s="2"/>
      <c r="D57" s="2"/>
      <c r="E57" s="2"/>
      <c r="F57" s="2"/>
      <c r="G57" s="2"/>
      <c r="H57" s="2"/>
      <c r="I57" s="2"/>
      <c r="J57" s="2"/>
      <c r="K57" s="2"/>
      <c r="L57" s="2"/>
      <c r="M57" s="2"/>
      <c r="AA57" s="13">
        <v>70</v>
      </c>
      <c r="AL57" s="13"/>
    </row>
    <row r="58" spans="1:38" ht="18" customHeight="1" x14ac:dyDescent="0.15">
      <c r="AA58" s="1">
        <v>90</v>
      </c>
      <c r="AL58" s="13"/>
    </row>
  </sheetData>
  <sheetProtection algorithmName="SHA-512" hashValue="lenDIh4KSnVKJSN0BxDvc05YC4pWe13nST0rQyUbEfeyVeid426Z+gleqC2hgu7yDXtObEHJM4PSeWeVzS5wTA==" saltValue="CMVAZ5rxxvWZJONq0GiACQ==" spinCount="100000" sheet="1" selectLockedCells="1"/>
  <protectedRanges>
    <protectedRange sqref="E6:E10 E34:E38" name="範囲3"/>
  </protectedRanges>
  <mergeCells count="1">
    <mergeCell ref="A1:Q1"/>
  </mergeCells>
  <phoneticPr fontId="1"/>
  <pageMargins left="0.70866141732283472" right="0.70866141732283472" top="0.39370078740157483" bottom="0.39370078740157483" header="0.31496062992125984" footer="0.31496062992125984"/>
  <pageSetup paperSize="9" scale="84" orientation="portrait" horizontalDpi="1200" verticalDpi="1200" r:id="rId1"/>
  <headerFooter>
    <oddFooter>&amp;L事前測定申請書&amp;C&amp;P / &amp;N ページ</oddFooter>
  </headerFooter>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4831" r:id="rId4" name="Check Box 15">
              <controlPr defaultSize="0" autoFill="0" autoLine="0" autoPict="0">
                <anchor moveWithCells="1">
                  <from>
                    <xdr:col>7</xdr:col>
                    <xdr:colOff>133350</xdr:colOff>
                    <xdr:row>11</xdr:row>
                    <xdr:rowOff>57150</xdr:rowOff>
                  </from>
                  <to>
                    <xdr:col>8</xdr:col>
                    <xdr:colOff>133350</xdr:colOff>
                    <xdr:row>12</xdr:row>
                    <xdr:rowOff>19050</xdr:rowOff>
                  </to>
                </anchor>
              </controlPr>
            </control>
          </mc:Choice>
        </mc:AlternateContent>
        <mc:AlternateContent xmlns:mc="http://schemas.openxmlformats.org/markup-compatibility/2006">
          <mc:Choice Requires="x14">
            <control shapeId="34832" r:id="rId5" name="Check Box 16">
              <controlPr defaultSize="0" autoFill="0" autoLine="0" autoPict="0">
                <anchor moveWithCells="1">
                  <from>
                    <xdr:col>7</xdr:col>
                    <xdr:colOff>133350</xdr:colOff>
                    <xdr:row>12</xdr:row>
                    <xdr:rowOff>47625</xdr:rowOff>
                  </from>
                  <to>
                    <xdr:col>8</xdr:col>
                    <xdr:colOff>133350</xdr:colOff>
                    <xdr:row>13</xdr:row>
                    <xdr:rowOff>19050</xdr:rowOff>
                  </to>
                </anchor>
              </controlPr>
            </control>
          </mc:Choice>
        </mc:AlternateContent>
        <mc:AlternateContent xmlns:mc="http://schemas.openxmlformats.org/markup-compatibility/2006">
          <mc:Choice Requires="x14">
            <control shapeId="34833" r:id="rId6" name="Check Box 17">
              <controlPr defaultSize="0" autoFill="0" autoLine="0" autoPict="0">
                <anchor moveWithCells="1">
                  <from>
                    <xdr:col>7</xdr:col>
                    <xdr:colOff>133350</xdr:colOff>
                    <xdr:row>13</xdr:row>
                    <xdr:rowOff>47625</xdr:rowOff>
                  </from>
                  <to>
                    <xdr:col>8</xdr:col>
                    <xdr:colOff>142875</xdr:colOff>
                    <xdr:row>14</xdr:row>
                    <xdr:rowOff>19050</xdr:rowOff>
                  </to>
                </anchor>
              </controlPr>
            </control>
          </mc:Choice>
        </mc:AlternateContent>
        <mc:AlternateContent xmlns:mc="http://schemas.openxmlformats.org/markup-compatibility/2006">
          <mc:Choice Requires="x14">
            <control shapeId="34834" r:id="rId7" name="Option Button 18">
              <controlPr defaultSize="0" autoFill="0" autoLine="0" autoPict="0">
                <anchor moveWithCells="1">
                  <from>
                    <xdr:col>7</xdr:col>
                    <xdr:colOff>161925</xdr:colOff>
                    <xdr:row>5</xdr:row>
                    <xdr:rowOff>28575</xdr:rowOff>
                  </from>
                  <to>
                    <xdr:col>8</xdr:col>
                    <xdr:colOff>190500</xdr:colOff>
                    <xdr:row>6</xdr:row>
                    <xdr:rowOff>0</xdr:rowOff>
                  </to>
                </anchor>
              </controlPr>
            </control>
          </mc:Choice>
        </mc:AlternateContent>
        <mc:AlternateContent xmlns:mc="http://schemas.openxmlformats.org/markup-compatibility/2006">
          <mc:Choice Requires="x14">
            <control shapeId="34835" r:id="rId8" name="Option Button 19">
              <controlPr defaultSize="0" autoFill="0" autoLine="0" autoPict="0">
                <anchor moveWithCells="1">
                  <from>
                    <xdr:col>10</xdr:col>
                    <xdr:colOff>114300</xdr:colOff>
                    <xdr:row>5</xdr:row>
                    <xdr:rowOff>28575</xdr:rowOff>
                  </from>
                  <to>
                    <xdr:col>11</xdr:col>
                    <xdr:colOff>123825</xdr:colOff>
                    <xdr:row>6</xdr:row>
                    <xdr:rowOff>0</xdr:rowOff>
                  </to>
                </anchor>
              </controlPr>
            </control>
          </mc:Choice>
        </mc:AlternateContent>
        <mc:AlternateContent xmlns:mc="http://schemas.openxmlformats.org/markup-compatibility/2006">
          <mc:Choice Requires="x14">
            <control shapeId="34836" r:id="rId9" name="Option Button 20">
              <controlPr defaultSize="0" autoFill="0" autoLine="0" autoPict="0">
                <anchor moveWithCells="1">
                  <from>
                    <xdr:col>13</xdr:col>
                    <xdr:colOff>133350</xdr:colOff>
                    <xdr:row>5</xdr:row>
                    <xdr:rowOff>28575</xdr:rowOff>
                  </from>
                  <to>
                    <xdr:col>14</xdr:col>
                    <xdr:colOff>142875</xdr:colOff>
                    <xdr:row>6</xdr:row>
                    <xdr:rowOff>0</xdr:rowOff>
                  </to>
                </anchor>
              </controlPr>
            </control>
          </mc:Choice>
        </mc:AlternateContent>
        <mc:AlternateContent xmlns:mc="http://schemas.openxmlformats.org/markup-compatibility/2006">
          <mc:Choice Requires="x14">
            <control shapeId="34837" r:id="rId10" name="Option Button 21">
              <controlPr defaultSize="0" autoFill="0" autoLine="0" autoPict="0">
                <anchor moveWithCells="1">
                  <from>
                    <xdr:col>7</xdr:col>
                    <xdr:colOff>161925</xdr:colOff>
                    <xdr:row>6</xdr:row>
                    <xdr:rowOff>28575</xdr:rowOff>
                  </from>
                  <to>
                    <xdr:col>8</xdr:col>
                    <xdr:colOff>171450</xdr:colOff>
                    <xdr:row>7</xdr:row>
                    <xdr:rowOff>0</xdr:rowOff>
                  </to>
                </anchor>
              </controlPr>
            </control>
          </mc:Choice>
        </mc:AlternateContent>
        <mc:AlternateContent xmlns:mc="http://schemas.openxmlformats.org/markup-compatibility/2006">
          <mc:Choice Requires="x14">
            <control shapeId="34838" r:id="rId11" name="Option Button 22">
              <controlPr defaultSize="0" autoFill="0" autoLine="0" autoPict="0">
                <anchor moveWithCells="1">
                  <from>
                    <xdr:col>10</xdr:col>
                    <xdr:colOff>114300</xdr:colOff>
                    <xdr:row>6</xdr:row>
                    <xdr:rowOff>28575</xdr:rowOff>
                  </from>
                  <to>
                    <xdr:col>11</xdr:col>
                    <xdr:colOff>114300</xdr:colOff>
                    <xdr:row>7</xdr:row>
                    <xdr:rowOff>0</xdr:rowOff>
                  </to>
                </anchor>
              </controlPr>
            </control>
          </mc:Choice>
        </mc:AlternateContent>
        <mc:AlternateContent xmlns:mc="http://schemas.openxmlformats.org/markup-compatibility/2006">
          <mc:Choice Requires="x14">
            <control shapeId="34839" r:id="rId12" name="Option Button 23">
              <controlPr defaultSize="0" autoFill="0" autoLine="0" autoPict="0">
                <anchor moveWithCells="1">
                  <from>
                    <xdr:col>13</xdr:col>
                    <xdr:colOff>133350</xdr:colOff>
                    <xdr:row>6</xdr:row>
                    <xdr:rowOff>19050</xdr:rowOff>
                  </from>
                  <to>
                    <xdr:col>14</xdr:col>
                    <xdr:colOff>142875</xdr:colOff>
                    <xdr:row>7</xdr:row>
                    <xdr:rowOff>0</xdr:rowOff>
                  </to>
                </anchor>
              </controlPr>
            </control>
          </mc:Choice>
        </mc:AlternateContent>
        <mc:AlternateContent xmlns:mc="http://schemas.openxmlformats.org/markup-compatibility/2006">
          <mc:Choice Requires="x14">
            <control shapeId="34840" r:id="rId13" name="Option Button 24">
              <controlPr defaultSize="0" autoFill="0" autoLine="0" autoPict="0">
                <anchor moveWithCells="1">
                  <from>
                    <xdr:col>7</xdr:col>
                    <xdr:colOff>161925</xdr:colOff>
                    <xdr:row>7</xdr:row>
                    <xdr:rowOff>28575</xdr:rowOff>
                  </from>
                  <to>
                    <xdr:col>8</xdr:col>
                    <xdr:colOff>171450</xdr:colOff>
                    <xdr:row>8</xdr:row>
                    <xdr:rowOff>9525</xdr:rowOff>
                  </to>
                </anchor>
              </controlPr>
            </control>
          </mc:Choice>
        </mc:AlternateContent>
        <mc:AlternateContent xmlns:mc="http://schemas.openxmlformats.org/markup-compatibility/2006">
          <mc:Choice Requires="x14">
            <control shapeId="34842" r:id="rId14" name="Option Button 26">
              <controlPr defaultSize="0" autoFill="0" autoLine="0" autoPict="0">
                <anchor moveWithCells="1">
                  <from>
                    <xdr:col>10</xdr:col>
                    <xdr:colOff>114300</xdr:colOff>
                    <xdr:row>7</xdr:row>
                    <xdr:rowOff>38100</xdr:rowOff>
                  </from>
                  <to>
                    <xdr:col>11</xdr:col>
                    <xdr:colOff>123825</xdr:colOff>
                    <xdr:row>8</xdr:row>
                    <xdr:rowOff>0</xdr:rowOff>
                  </to>
                </anchor>
              </controlPr>
            </control>
          </mc:Choice>
        </mc:AlternateContent>
        <mc:AlternateContent xmlns:mc="http://schemas.openxmlformats.org/markup-compatibility/2006">
          <mc:Choice Requires="x14">
            <control shapeId="34843" r:id="rId15" name="Drop Down 27">
              <controlPr defaultSize="0" autoLine="0" autoPict="0">
                <anchor moveWithCells="1">
                  <from>
                    <xdr:col>12</xdr:col>
                    <xdr:colOff>161925</xdr:colOff>
                    <xdr:row>21</xdr:row>
                    <xdr:rowOff>28575</xdr:rowOff>
                  </from>
                  <to>
                    <xdr:col>12</xdr:col>
                    <xdr:colOff>733425</xdr:colOff>
                    <xdr:row>21</xdr:row>
                    <xdr:rowOff>200025</xdr:rowOff>
                  </to>
                </anchor>
              </controlPr>
            </control>
          </mc:Choice>
        </mc:AlternateContent>
        <mc:AlternateContent xmlns:mc="http://schemas.openxmlformats.org/markup-compatibility/2006">
          <mc:Choice Requires="x14">
            <control shapeId="34844" r:id="rId16" name="Drop Down 28">
              <controlPr defaultSize="0" autoLine="0" autoPict="0">
                <anchor moveWithCells="1">
                  <from>
                    <xdr:col>12</xdr:col>
                    <xdr:colOff>161925</xdr:colOff>
                    <xdr:row>22</xdr:row>
                    <xdr:rowOff>28575</xdr:rowOff>
                  </from>
                  <to>
                    <xdr:col>12</xdr:col>
                    <xdr:colOff>733425</xdr:colOff>
                    <xdr:row>22</xdr:row>
                    <xdr:rowOff>200025</xdr:rowOff>
                  </to>
                </anchor>
              </controlPr>
            </control>
          </mc:Choice>
        </mc:AlternateContent>
        <mc:AlternateContent xmlns:mc="http://schemas.openxmlformats.org/markup-compatibility/2006">
          <mc:Choice Requires="x14">
            <control shapeId="34845" r:id="rId17" name="Drop Down 29">
              <controlPr defaultSize="0" autoLine="0" autoPict="0">
                <anchor moveWithCells="1">
                  <from>
                    <xdr:col>12</xdr:col>
                    <xdr:colOff>161925</xdr:colOff>
                    <xdr:row>23</xdr:row>
                    <xdr:rowOff>28575</xdr:rowOff>
                  </from>
                  <to>
                    <xdr:col>12</xdr:col>
                    <xdr:colOff>733425</xdr:colOff>
                    <xdr:row>23</xdr:row>
                    <xdr:rowOff>200025</xdr:rowOff>
                  </to>
                </anchor>
              </controlPr>
            </control>
          </mc:Choice>
        </mc:AlternateContent>
        <mc:AlternateContent xmlns:mc="http://schemas.openxmlformats.org/markup-compatibility/2006">
          <mc:Choice Requires="x14">
            <control shapeId="34846" r:id="rId18" name="Drop Down 30">
              <controlPr defaultSize="0" autoLine="0" autoPict="0">
                <anchor moveWithCells="1">
                  <from>
                    <xdr:col>12</xdr:col>
                    <xdr:colOff>161925</xdr:colOff>
                    <xdr:row>16</xdr:row>
                    <xdr:rowOff>28575</xdr:rowOff>
                  </from>
                  <to>
                    <xdr:col>12</xdr:col>
                    <xdr:colOff>733425</xdr:colOff>
                    <xdr:row>16</xdr:row>
                    <xdr:rowOff>200025</xdr:rowOff>
                  </to>
                </anchor>
              </controlPr>
            </control>
          </mc:Choice>
        </mc:AlternateContent>
        <mc:AlternateContent xmlns:mc="http://schemas.openxmlformats.org/markup-compatibility/2006">
          <mc:Choice Requires="x14">
            <control shapeId="34847" r:id="rId19" name="Drop Down 31">
              <controlPr defaultSize="0" autoLine="0" autoPict="0">
                <anchor moveWithCells="1">
                  <from>
                    <xdr:col>12</xdr:col>
                    <xdr:colOff>161925</xdr:colOff>
                    <xdr:row>18</xdr:row>
                    <xdr:rowOff>28575</xdr:rowOff>
                  </from>
                  <to>
                    <xdr:col>12</xdr:col>
                    <xdr:colOff>733425</xdr:colOff>
                    <xdr:row>18</xdr:row>
                    <xdr:rowOff>200025</xdr:rowOff>
                  </to>
                </anchor>
              </controlPr>
            </control>
          </mc:Choice>
        </mc:AlternateContent>
        <mc:AlternateContent xmlns:mc="http://schemas.openxmlformats.org/markup-compatibility/2006">
          <mc:Choice Requires="x14">
            <control shapeId="34848" r:id="rId20" name="Drop Down 32">
              <controlPr defaultSize="0" autoLine="0" autoPict="0">
                <anchor moveWithCells="1">
                  <from>
                    <xdr:col>15</xdr:col>
                    <xdr:colOff>152400</xdr:colOff>
                    <xdr:row>16</xdr:row>
                    <xdr:rowOff>28575</xdr:rowOff>
                  </from>
                  <to>
                    <xdr:col>15</xdr:col>
                    <xdr:colOff>723900</xdr:colOff>
                    <xdr:row>16</xdr:row>
                    <xdr:rowOff>200025</xdr:rowOff>
                  </to>
                </anchor>
              </controlPr>
            </control>
          </mc:Choice>
        </mc:AlternateContent>
        <mc:AlternateContent xmlns:mc="http://schemas.openxmlformats.org/markup-compatibility/2006">
          <mc:Choice Requires="x14">
            <control shapeId="34849" r:id="rId21" name="Drop Down 33">
              <controlPr defaultSize="0" autoLine="0" autoPict="0">
                <anchor moveWithCells="1">
                  <from>
                    <xdr:col>15</xdr:col>
                    <xdr:colOff>152400</xdr:colOff>
                    <xdr:row>17</xdr:row>
                    <xdr:rowOff>28575</xdr:rowOff>
                  </from>
                  <to>
                    <xdr:col>15</xdr:col>
                    <xdr:colOff>723900</xdr:colOff>
                    <xdr:row>17</xdr:row>
                    <xdr:rowOff>200025</xdr:rowOff>
                  </to>
                </anchor>
              </controlPr>
            </control>
          </mc:Choice>
        </mc:AlternateContent>
        <mc:AlternateContent xmlns:mc="http://schemas.openxmlformats.org/markup-compatibility/2006">
          <mc:Choice Requires="x14">
            <control shapeId="34850" r:id="rId22" name="Drop Down 34">
              <controlPr defaultSize="0" autoLine="0" autoPict="0">
                <anchor moveWithCells="1">
                  <from>
                    <xdr:col>12</xdr:col>
                    <xdr:colOff>161925</xdr:colOff>
                    <xdr:row>17</xdr:row>
                    <xdr:rowOff>28575</xdr:rowOff>
                  </from>
                  <to>
                    <xdr:col>12</xdr:col>
                    <xdr:colOff>733425</xdr:colOff>
                    <xdr:row>17</xdr:row>
                    <xdr:rowOff>200025</xdr:rowOff>
                  </to>
                </anchor>
              </controlPr>
            </control>
          </mc:Choice>
        </mc:AlternateContent>
        <mc:AlternateContent xmlns:mc="http://schemas.openxmlformats.org/markup-compatibility/2006">
          <mc:Choice Requires="x14">
            <control shapeId="34851" r:id="rId23" name="Drop Down 35">
              <controlPr defaultSize="0" autoLine="0" autoPict="0">
                <anchor moveWithCells="1">
                  <from>
                    <xdr:col>15</xdr:col>
                    <xdr:colOff>152400</xdr:colOff>
                    <xdr:row>18</xdr:row>
                    <xdr:rowOff>38100</xdr:rowOff>
                  </from>
                  <to>
                    <xdr:col>15</xdr:col>
                    <xdr:colOff>723900</xdr:colOff>
                    <xdr:row>18</xdr:row>
                    <xdr:rowOff>209550</xdr:rowOff>
                  </to>
                </anchor>
              </controlPr>
            </control>
          </mc:Choice>
        </mc:AlternateContent>
        <mc:AlternateContent xmlns:mc="http://schemas.openxmlformats.org/markup-compatibility/2006">
          <mc:Choice Requires="x14">
            <control shapeId="34852" r:id="rId24" name="Check Box 36">
              <controlPr defaultSize="0" autoFill="0" autoLine="0" autoPict="0">
                <anchor moveWithCells="1">
                  <from>
                    <xdr:col>10</xdr:col>
                    <xdr:colOff>123825</xdr:colOff>
                    <xdr:row>11</xdr:row>
                    <xdr:rowOff>57150</xdr:rowOff>
                  </from>
                  <to>
                    <xdr:col>11</xdr:col>
                    <xdr:colOff>123825</xdr:colOff>
                    <xdr:row>12</xdr:row>
                    <xdr:rowOff>19050</xdr:rowOff>
                  </to>
                </anchor>
              </controlPr>
            </control>
          </mc:Choice>
        </mc:AlternateContent>
        <mc:AlternateContent xmlns:mc="http://schemas.openxmlformats.org/markup-compatibility/2006">
          <mc:Choice Requires="x14">
            <control shapeId="34853" r:id="rId25" name="Check Box 37">
              <controlPr defaultSize="0" autoFill="0" autoLine="0" autoPict="0">
                <anchor moveWithCells="1">
                  <from>
                    <xdr:col>10</xdr:col>
                    <xdr:colOff>123825</xdr:colOff>
                    <xdr:row>12</xdr:row>
                    <xdr:rowOff>47625</xdr:rowOff>
                  </from>
                  <to>
                    <xdr:col>11</xdr:col>
                    <xdr:colOff>133350</xdr:colOff>
                    <xdr:row>13</xdr:row>
                    <xdr:rowOff>9525</xdr:rowOff>
                  </to>
                </anchor>
              </controlPr>
            </control>
          </mc:Choice>
        </mc:AlternateContent>
        <mc:AlternateContent xmlns:mc="http://schemas.openxmlformats.org/markup-compatibility/2006">
          <mc:Choice Requires="x14">
            <control shapeId="34854" r:id="rId26" name="Check Box 38">
              <controlPr defaultSize="0" autoFill="0" autoLine="0" autoPict="0">
                <anchor moveWithCells="1">
                  <from>
                    <xdr:col>10</xdr:col>
                    <xdr:colOff>123825</xdr:colOff>
                    <xdr:row>13</xdr:row>
                    <xdr:rowOff>47625</xdr:rowOff>
                  </from>
                  <to>
                    <xdr:col>11</xdr:col>
                    <xdr:colOff>133350</xdr:colOff>
                    <xdr:row>14</xdr:row>
                    <xdr:rowOff>9525</xdr:rowOff>
                  </to>
                </anchor>
              </controlPr>
            </control>
          </mc:Choice>
        </mc:AlternateContent>
        <mc:AlternateContent xmlns:mc="http://schemas.openxmlformats.org/markup-compatibility/2006">
          <mc:Choice Requires="x14">
            <control shapeId="34855" r:id="rId27" name="Group Box 39">
              <controlPr defaultSize="0" autoFill="0" autoPict="0">
                <anchor moveWithCells="1">
                  <from>
                    <xdr:col>6</xdr:col>
                    <xdr:colOff>733425</xdr:colOff>
                    <xdr:row>4</xdr:row>
                    <xdr:rowOff>190500</xdr:rowOff>
                  </from>
                  <to>
                    <xdr:col>16</xdr:col>
                    <xdr:colOff>190500</xdr:colOff>
                    <xdr:row>9</xdr:row>
                    <xdr:rowOff>76200</xdr:rowOff>
                  </to>
                </anchor>
              </controlPr>
            </control>
          </mc:Choice>
        </mc:AlternateContent>
        <mc:AlternateContent xmlns:mc="http://schemas.openxmlformats.org/markup-compatibility/2006">
          <mc:Choice Requires="x14">
            <control shapeId="34858" r:id="rId28" name="Group Box 42">
              <controlPr defaultSize="0" autoFill="0" autoPict="0">
                <anchor moveWithCells="1">
                  <from>
                    <xdr:col>6</xdr:col>
                    <xdr:colOff>733425</xdr:colOff>
                    <xdr:row>10</xdr:row>
                    <xdr:rowOff>180975</xdr:rowOff>
                  </from>
                  <to>
                    <xdr:col>9</xdr:col>
                    <xdr:colOff>742950</xdr:colOff>
                    <xdr:row>14</xdr:row>
                    <xdr:rowOff>66675</xdr:rowOff>
                  </to>
                </anchor>
              </controlPr>
            </control>
          </mc:Choice>
        </mc:AlternateContent>
        <mc:AlternateContent xmlns:mc="http://schemas.openxmlformats.org/markup-compatibility/2006">
          <mc:Choice Requires="x14">
            <control shapeId="34859" r:id="rId29" name="Group Box 43">
              <controlPr defaultSize="0" autoFill="0" autoPict="0">
                <anchor moveWithCells="1">
                  <from>
                    <xdr:col>9</xdr:col>
                    <xdr:colOff>866775</xdr:colOff>
                    <xdr:row>10</xdr:row>
                    <xdr:rowOff>190500</xdr:rowOff>
                  </from>
                  <to>
                    <xdr:col>12</xdr:col>
                    <xdr:colOff>781050</xdr:colOff>
                    <xdr:row>14</xdr:row>
                    <xdr:rowOff>66675</xdr:rowOff>
                  </to>
                </anchor>
              </controlPr>
            </control>
          </mc:Choice>
        </mc:AlternateContent>
        <mc:AlternateContent xmlns:mc="http://schemas.openxmlformats.org/markup-compatibility/2006">
          <mc:Choice Requires="x14">
            <control shapeId="34860" r:id="rId30" name="Group Box 44">
              <controlPr defaultSize="0" autoFill="0" autoPict="0">
                <anchor moveWithCells="1">
                  <from>
                    <xdr:col>6</xdr:col>
                    <xdr:colOff>762000</xdr:colOff>
                    <xdr:row>15</xdr:row>
                    <xdr:rowOff>190500</xdr:rowOff>
                  </from>
                  <to>
                    <xdr:col>16</xdr:col>
                    <xdr:colOff>238125</xdr:colOff>
                    <xdr:row>19</xdr:row>
                    <xdr:rowOff>57150</xdr:rowOff>
                  </to>
                </anchor>
              </controlPr>
            </control>
          </mc:Choice>
        </mc:AlternateContent>
        <mc:AlternateContent xmlns:mc="http://schemas.openxmlformats.org/markup-compatibility/2006">
          <mc:Choice Requires="x14">
            <control shapeId="34861" r:id="rId31" name="Group Box 45">
              <controlPr defaultSize="0" autoFill="0" autoPict="0">
                <anchor moveWithCells="1">
                  <from>
                    <xdr:col>6</xdr:col>
                    <xdr:colOff>762000</xdr:colOff>
                    <xdr:row>20</xdr:row>
                    <xdr:rowOff>180975</xdr:rowOff>
                  </from>
                  <to>
                    <xdr:col>14</xdr:col>
                    <xdr:colOff>85725</xdr:colOff>
                    <xdr:row>24</xdr:row>
                    <xdr:rowOff>38100</xdr:rowOff>
                  </to>
                </anchor>
              </controlPr>
            </control>
          </mc:Choice>
        </mc:AlternateContent>
        <mc:AlternateContent xmlns:mc="http://schemas.openxmlformats.org/markup-compatibility/2006">
          <mc:Choice Requires="x14">
            <control shapeId="34862" r:id="rId32" name="Check Box 46">
              <controlPr defaultSize="0" autoFill="0" autoLine="0" autoPict="0">
                <anchor moveWithCells="1">
                  <from>
                    <xdr:col>7</xdr:col>
                    <xdr:colOff>133350</xdr:colOff>
                    <xdr:row>39</xdr:row>
                    <xdr:rowOff>38100</xdr:rowOff>
                  </from>
                  <to>
                    <xdr:col>8</xdr:col>
                    <xdr:colOff>133350</xdr:colOff>
                    <xdr:row>40</xdr:row>
                    <xdr:rowOff>0</xdr:rowOff>
                  </to>
                </anchor>
              </controlPr>
            </control>
          </mc:Choice>
        </mc:AlternateContent>
        <mc:AlternateContent xmlns:mc="http://schemas.openxmlformats.org/markup-compatibility/2006">
          <mc:Choice Requires="x14">
            <control shapeId="34863" r:id="rId33" name="Check Box 47">
              <controlPr defaultSize="0" autoFill="0" autoLine="0" autoPict="0">
                <anchor moveWithCells="1">
                  <from>
                    <xdr:col>7</xdr:col>
                    <xdr:colOff>133350</xdr:colOff>
                    <xdr:row>40</xdr:row>
                    <xdr:rowOff>28575</xdr:rowOff>
                  </from>
                  <to>
                    <xdr:col>8</xdr:col>
                    <xdr:colOff>133350</xdr:colOff>
                    <xdr:row>41</xdr:row>
                    <xdr:rowOff>0</xdr:rowOff>
                  </to>
                </anchor>
              </controlPr>
            </control>
          </mc:Choice>
        </mc:AlternateContent>
        <mc:AlternateContent xmlns:mc="http://schemas.openxmlformats.org/markup-compatibility/2006">
          <mc:Choice Requires="x14">
            <control shapeId="34864" r:id="rId34" name="Check Box 48">
              <controlPr defaultSize="0" autoFill="0" autoLine="0" autoPict="0">
                <anchor moveWithCells="1">
                  <from>
                    <xdr:col>7</xdr:col>
                    <xdr:colOff>133350</xdr:colOff>
                    <xdr:row>41</xdr:row>
                    <xdr:rowOff>38100</xdr:rowOff>
                  </from>
                  <to>
                    <xdr:col>8</xdr:col>
                    <xdr:colOff>142875</xdr:colOff>
                    <xdr:row>42</xdr:row>
                    <xdr:rowOff>9525</xdr:rowOff>
                  </to>
                </anchor>
              </controlPr>
            </control>
          </mc:Choice>
        </mc:AlternateContent>
        <mc:AlternateContent xmlns:mc="http://schemas.openxmlformats.org/markup-compatibility/2006">
          <mc:Choice Requires="x14">
            <control shapeId="34865" r:id="rId35" name="Option Button 49">
              <controlPr defaultSize="0" autoFill="0" autoLine="0" autoPict="0">
                <anchor moveWithCells="1">
                  <from>
                    <xdr:col>7</xdr:col>
                    <xdr:colOff>161925</xdr:colOff>
                    <xdr:row>33</xdr:row>
                    <xdr:rowOff>28575</xdr:rowOff>
                  </from>
                  <to>
                    <xdr:col>8</xdr:col>
                    <xdr:colOff>190500</xdr:colOff>
                    <xdr:row>33</xdr:row>
                    <xdr:rowOff>219075</xdr:rowOff>
                  </to>
                </anchor>
              </controlPr>
            </control>
          </mc:Choice>
        </mc:AlternateContent>
        <mc:AlternateContent xmlns:mc="http://schemas.openxmlformats.org/markup-compatibility/2006">
          <mc:Choice Requires="x14">
            <control shapeId="34866" r:id="rId36" name="Option Button 50">
              <controlPr defaultSize="0" autoFill="0" autoLine="0" autoPict="0">
                <anchor moveWithCells="1">
                  <from>
                    <xdr:col>10</xdr:col>
                    <xdr:colOff>123825</xdr:colOff>
                    <xdr:row>33</xdr:row>
                    <xdr:rowOff>28575</xdr:rowOff>
                  </from>
                  <to>
                    <xdr:col>11</xdr:col>
                    <xdr:colOff>142875</xdr:colOff>
                    <xdr:row>33</xdr:row>
                    <xdr:rowOff>219075</xdr:rowOff>
                  </to>
                </anchor>
              </controlPr>
            </control>
          </mc:Choice>
        </mc:AlternateContent>
        <mc:AlternateContent xmlns:mc="http://schemas.openxmlformats.org/markup-compatibility/2006">
          <mc:Choice Requires="x14">
            <control shapeId="34867" r:id="rId37" name="Option Button 51">
              <controlPr defaultSize="0" autoFill="0" autoLine="0" autoPict="0">
                <anchor moveWithCells="1">
                  <from>
                    <xdr:col>13</xdr:col>
                    <xdr:colOff>133350</xdr:colOff>
                    <xdr:row>33</xdr:row>
                    <xdr:rowOff>28575</xdr:rowOff>
                  </from>
                  <to>
                    <xdr:col>14</xdr:col>
                    <xdr:colOff>142875</xdr:colOff>
                    <xdr:row>33</xdr:row>
                    <xdr:rowOff>219075</xdr:rowOff>
                  </to>
                </anchor>
              </controlPr>
            </control>
          </mc:Choice>
        </mc:AlternateContent>
        <mc:AlternateContent xmlns:mc="http://schemas.openxmlformats.org/markup-compatibility/2006">
          <mc:Choice Requires="x14">
            <control shapeId="34868" r:id="rId38" name="Option Button 52">
              <controlPr defaultSize="0" autoFill="0" autoLine="0" autoPict="0">
                <anchor moveWithCells="1">
                  <from>
                    <xdr:col>7</xdr:col>
                    <xdr:colOff>161925</xdr:colOff>
                    <xdr:row>34</xdr:row>
                    <xdr:rowOff>19050</xdr:rowOff>
                  </from>
                  <to>
                    <xdr:col>8</xdr:col>
                    <xdr:colOff>171450</xdr:colOff>
                    <xdr:row>34</xdr:row>
                    <xdr:rowOff>219075</xdr:rowOff>
                  </to>
                </anchor>
              </controlPr>
            </control>
          </mc:Choice>
        </mc:AlternateContent>
        <mc:AlternateContent xmlns:mc="http://schemas.openxmlformats.org/markup-compatibility/2006">
          <mc:Choice Requires="x14">
            <control shapeId="34869" r:id="rId39" name="Option Button 53">
              <controlPr defaultSize="0" autoFill="0" autoLine="0" autoPict="0">
                <anchor moveWithCells="1">
                  <from>
                    <xdr:col>10</xdr:col>
                    <xdr:colOff>123825</xdr:colOff>
                    <xdr:row>34</xdr:row>
                    <xdr:rowOff>19050</xdr:rowOff>
                  </from>
                  <to>
                    <xdr:col>11</xdr:col>
                    <xdr:colOff>123825</xdr:colOff>
                    <xdr:row>34</xdr:row>
                    <xdr:rowOff>219075</xdr:rowOff>
                  </to>
                </anchor>
              </controlPr>
            </control>
          </mc:Choice>
        </mc:AlternateContent>
        <mc:AlternateContent xmlns:mc="http://schemas.openxmlformats.org/markup-compatibility/2006">
          <mc:Choice Requires="x14">
            <control shapeId="34870" r:id="rId40" name="Option Button 54">
              <controlPr defaultSize="0" autoFill="0" autoLine="0" autoPict="0">
                <anchor moveWithCells="1">
                  <from>
                    <xdr:col>13</xdr:col>
                    <xdr:colOff>133350</xdr:colOff>
                    <xdr:row>34</xdr:row>
                    <xdr:rowOff>19050</xdr:rowOff>
                  </from>
                  <to>
                    <xdr:col>14</xdr:col>
                    <xdr:colOff>142875</xdr:colOff>
                    <xdr:row>34</xdr:row>
                    <xdr:rowOff>219075</xdr:rowOff>
                  </to>
                </anchor>
              </controlPr>
            </control>
          </mc:Choice>
        </mc:AlternateContent>
        <mc:AlternateContent xmlns:mc="http://schemas.openxmlformats.org/markup-compatibility/2006">
          <mc:Choice Requires="x14">
            <control shapeId="34871" r:id="rId41" name="Option Button 55">
              <controlPr defaultSize="0" autoFill="0" autoLine="0" autoPict="0">
                <anchor moveWithCells="1">
                  <from>
                    <xdr:col>7</xdr:col>
                    <xdr:colOff>161925</xdr:colOff>
                    <xdr:row>35</xdr:row>
                    <xdr:rowOff>19050</xdr:rowOff>
                  </from>
                  <to>
                    <xdr:col>8</xdr:col>
                    <xdr:colOff>171450</xdr:colOff>
                    <xdr:row>36</xdr:row>
                    <xdr:rowOff>0</xdr:rowOff>
                  </to>
                </anchor>
              </controlPr>
            </control>
          </mc:Choice>
        </mc:AlternateContent>
        <mc:AlternateContent xmlns:mc="http://schemas.openxmlformats.org/markup-compatibility/2006">
          <mc:Choice Requires="x14">
            <control shapeId="34873" r:id="rId42" name="Option Button 57">
              <controlPr defaultSize="0" autoFill="0" autoLine="0" autoPict="0">
                <anchor moveWithCells="1">
                  <from>
                    <xdr:col>10</xdr:col>
                    <xdr:colOff>123825</xdr:colOff>
                    <xdr:row>35</xdr:row>
                    <xdr:rowOff>28575</xdr:rowOff>
                  </from>
                  <to>
                    <xdr:col>11</xdr:col>
                    <xdr:colOff>133350</xdr:colOff>
                    <xdr:row>35</xdr:row>
                    <xdr:rowOff>219075</xdr:rowOff>
                  </to>
                </anchor>
              </controlPr>
            </control>
          </mc:Choice>
        </mc:AlternateContent>
        <mc:AlternateContent xmlns:mc="http://schemas.openxmlformats.org/markup-compatibility/2006">
          <mc:Choice Requires="x14">
            <control shapeId="34874" r:id="rId43" name="Drop Down 58">
              <controlPr defaultSize="0" autoLine="0" autoPict="0">
                <anchor moveWithCells="1">
                  <from>
                    <xdr:col>12</xdr:col>
                    <xdr:colOff>161925</xdr:colOff>
                    <xdr:row>49</xdr:row>
                    <xdr:rowOff>28575</xdr:rowOff>
                  </from>
                  <to>
                    <xdr:col>12</xdr:col>
                    <xdr:colOff>733425</xdr:colOff>
                    <xdr:row>49</xdr:row>
                    <xdr:rowOff>200025</xdr:rowOff>
                  </to>
                </anchor>
              </controlPr>
            </control>
          </mc:Choice>
        </mc:AlternateContent>
        <mc:AlternateContent xmlns:mc="http://schemas.openxmlformats.org/markup-compatibility/2006">
          <mc:Choice Requires="x14">
            <control shapeId="34875" r:id="rId44" name="Drop Down 59">
              <controlPr defaultSize="0" autoLine="0" autoPict="0">
                <anchor moveWithCells="1">
                  <from>
                    <xdr:col>12</xdr:col>
                    <xdr:colOff>161925</xdr:colOff>
                    <xdr:row>50</xdr:row>
                    <xdr:rowOff>28575</xdr:rowOff>
                  </from>
                  <to>
                    <xdr:col>12</xdr:col>
                    <xdr:colOff>733425</xdr:colOff>
                    <xdr:row>50</xdr:row>
                    <xdr:rowOff>200025</xdr:rowOff>
                  </to>
                </anchor>
              </controlPr>
            </control>
          </mc:Choice>
        </mc:AlternateContent>
        <mc:AlternateContent xmlns:mc="http://schemas.openxmlformats.org/markup-compatibility/2006">
          <mc:Choice Requires="x14">
            <control shapeId="34876" r:id="rId45" name="Drop Down 60">
              <controlPr defaultSize="0" autoLine="0" autoPict="0">
                <anchor moveWithCells="1">
                  <from>
                    <xdr:col>12</xdr:col>
                    <xdr:colOff>161925</xdr:colOff>
                    <xdr:row>51</xdr:row>
                    <xdr:rowOff>28575</xdr:rowOff>
                  </from>
                  <to>
                    <xdr:col>12</xdr:col>
                    <xdr:colOff>733425</xdr:colOff>
                    <xdr:row>51</xdr:row>
                    <xdr:rowOff>200025</xdr:rowOff>
                  </to>
                </anchor>
              </controlPr>
            </control>
          </mc:Choice>
        </mc:AlternateContent>
        <mc:AlternateContent xmlns:mc="http://schemas.openxmlformats.org/markup-compatibility/2006">
          <mc:Choice Requires="x14">
            <control shapeId="34877" r:id="rId46" name="Drop Down 61">
              <controlPr defaultSize="0" autoLine="0" autoPict="0">
                <anchor moveWithCells="1">
                  <from>
                    <xdr:col>12</xdr:col>
                    <xdr:colOff>161925</xdr:colOff>
                    <xdr:row>44</xdr:row>
                    <xdr:rowOff>28575</xdr:rowOff>
                  </from>
                  <to>
                    <xdr:col>12</xdr:col>
                    <xdr:colOff>733425</xdr:colOff>
                    <xdr:row>44</xdr:row>
                    <xdr:rowOff>200025</xdr:rowOff>
                  </to>
                </anchor>
              </controlPr>
            </control>
          </mc:Choice>
        </mc:AlternateContent>
        <mc:AlternateContent xmlns:mc="http://schemas.openxmlformats.org/markup-compatibility/2006">
          <mc:Choice Requires="x14">
            <control shapeId="34878" r:id="rId47" name="Drop Down 62">
              <controlPr defaultSize="0" autoLine="0" autoPict="0">
                <anchor moveWithCells="1">
                  <from>
                    <xdr:col>12</xdr:col>
                    <xdr:colOff>161925</xdr:colOff>
                    <xdr:row>46</xdr:row>
                    <xdr:rowOff>28575</xdr:rowOff>
                  </from>
                  <to>
                    <xdr:col>12</xdr:col>
                    <xdr:colOff>733425</xdr:colOff>
                    <xdr:row>46</xdr:row>
                    <xdr:rowOff>200025</xdr:rowOff>
                  </to>
                </anchor>
              </controlPr>
            </control>
          </mc:Choice>
        </mc:AlternateContent>
        <mc:AlternateContent xmlns:mc="http://schemas.openxmlformats.org/markup-compatibility/2006">
          <mc:Choice Requires="x14">
            <control shapeId="34879" r:id="rId48" name="Drop Down 63">
              <controlPr defaultSize="0" autoLine="0" autoPict="0">
                <anchor moveWithCells="1">
                  <from>
                    <xdr:col>15</xdr:col>
                    <xdr:colOff>152400</xdr:colOff>
                    <xdr:row>44</xdr:row>
                    <xdr:rowOff>28575</xdr:rowOff>
                  </from>
                  <to>
                    <xdr:col>15</xdr:col>
                    <xdr:colOff>723900</xdr:colOff>
                    <xdr:row>44</xdr:row>
                    <xdr:rowOff>200025</xdr:rowOff>
                  </to>
                </anchor>
              </controlPr>
            </control>
          </mc:Choice>
        </mc:AlternateContent>
        <mc:AlternateContent xmlns:mc="http://schemas.openxmlformats.org/markup-compatibility/2006">
          <mc:Choice Requires="x14">
            <control shapeId="34880" r:id="rId49" name="Drop Down 64">
              <controlPr defaultSize="0" autoLine="0" autoPict="0">
                <anchor moveWithCells="1">
                  <from>
                    <xdr:col>15</xdr:col>
                    <xdr:colOff>152400</xdr:colOff>
                    <xdr:row>45</xdr:row>
                    <xdr:rowOff>28575</xdr:rowOff>
                  </from>
                  <to>
                    <xdr:col>15</xdr:col>
                    <xdr:colOff>723900</xdr:colOff>
                    <xdr:row>45</xdr:row>
                    <xdr:rowOff>200025</xdr:rowOff>
                  </to>
                </anchor>
              </controlPr>
            </control>
          </mc:Choice>
        </mc:AlternateContent>
        <mc:AlternateContent xmlns:mc="http://schemas.openxmlformats.org/markup-compatibility/2006">
          <mc:Choice Requires="x14">
            <control shapeId="34881" r:id="rId50" name="Drop Down 65">
              <controlPr defaultSize="0" autoLine="0" autoPict="0">
                <anchor moveWithCells="1">
                  <from>
                    <xdr:col>12</xdr:col>
                    <xdr:colOff>161925</xdr:colOff>
                    <xdr:row>45</xdr:row>
                    <xdr:rowOff>28575</xdr:rowOff>
                  </from>
                  <to>
                    <xdr:col>12</xdr:col>
                    <xdr:colOff>733425</xdr:colOff>
                    <xdr:row>45</xdr:row>
                    <xdr:rowOff>200025</xdr:rowOff>
                  </to>
                </anchor>
              </controlPr>
            </control>
          </mc:Choice>
        </mc:AlternateContent>
        <mc:AlternateContent xmlns:mc="http://schemas.openxmlformats.org/markup-compatibility/2006">
          <mc:Choice Requires="x14">
            <control shapeId="34882" r:id="rId51" name="Drop Down 66">
              <controlPr defaultSize="0" autoLine="0" autoPict="0">
                <anchor moveWithCells="1">
                  <from>
                    <xdr:col>15</xdr:col>
                    <xdr:colOff>152400</xdr:colOff>
                    <xdr:row>46</xdr:row>
                    <xdr:rowOff>38100</xdr:rowOff>
                  </from>
                  <to>
                    <xdr:col>15</xdr:col>
                    <xdr:colOff>723900</xdr:colOff>
                    <xdr:row>46</xdr:row>
                    <xdr:rowOff>209550</xdr:rowOff>
                  </to>
                </anchor>
              </controlPr>
            </control>
          </mc:Choice>
        </mc:AlternateContent>
        <mc:AlternateContent xmlns:mc="http://schemas.openxmlformats.org/markup-compatibility/2006">
          <mc:Choice Requires="x14">
            <control shapeId="34883" r:id="rId52" name="Check Box 67">
              <controlPr defaultSize="0" autoFill="0" autoLine="0" autoPict="0">
                <anchor moveWithCells="1">
                  <from>
                    <xdr:col>10</xdr:col>
                    <xdr:colOff>123825</xdr:colOff>
                    <xdr:row>39</xdr:row>
                    <xdr:rowOff>38100</xdr:rowOff>
                  </from>
                  <to>
                    <xdr:col>11</xdr:col>
                    <xdr:colOff>123825</xdr:colOff>
                    <xdr:row>40</xdr:row>
                    <xdr:rowOff>0</xdr:rowOff>
                  </to>
                </anchor>
              </controlPr>
            </control>
          </mc:Choice>
        </mc:AlternateContent>
        <mc:AlternateContent xmlns:mc="http://schemas.openxmlformats.org/markup-compatibility/2006">
          <mc:Choice Requires="x14">
            <control shapeId="34884" r:id="rId53" name="Check Box 68">
              <controlPr defaultSize="0" autoFill="0" autoLine="0" autoPict="0">
                <anchor moveWithCells="1">
                  <from>
                    <xdr:col>10</xdr:col>
                    <xdr:colOff>123825</xdr:colOff>
                    <xdr:row>40</xdr:row>
                    <xdr:rowOff>38100</xdr:rowOff>
                  </from>
                  <to>
                    <xdr:col>11</xdr:col>
                    <xdr:colOff>133350</xdr:colOff>
                    <xdr:row>41</xdr:row>
                    <xdr:rowOff>0</xdr:rowOff>
                  </to>
                </anchor>
              </controlPr>
            </control>
          </mc:Choice>
        </mc:AlternateContent>
        <mc:AlternateContent xmlns:mc="http://schemas.openxmlformats.org/markup-compatibility/2006">
          <mc:Choice Requires="x14">
            <control shapeId="34885" r:id="rId54" name="Check Box 69">
              <controlPr defaultSize="0" autoFill="0" autoLine="0" autoPict="0">
                <anchor moveWithCells="1">
                  <from>
                    <xdr:col>10</xdr:col>
                    <xdr:colOff>123825</xdr:colOff>
                    <xdr:row>41</xdr:row>
                    <xdr:rowOff>38100</xdr:rowOff>
                  </from>
                  <to>
                    <xdr:col>11</xdr:col>
                    <xdr:colOff>133350</xdr:colOff>
                    <xdr:row>42</xdr:row>
                    <xdr:rowOff>0</xdr:rowOff>
                  </to>
                </anchor>
              </controlPr>
            </control>
          </mc:Choice>
        </mc:AlternateContent>
        <mc:AlternateContent xmlns:mc="http://schemas.openxmlformats.org/markup-compatibility/2006">
          <mc:Choice Requires="x14">
            <control shapeId="34886" r:id="rId55" name="Group Box 70">
              <controlPr defaultSize="0" autoFill="0" autoPict="0">
                <anchor moveWithCells="1">
                  <from>
                    <xdr:col>6</xdr:col>
                    <xdr:colOff>733425</xdr:colOff>
                    <xdr:row>32</xdr:row>
                    <xdr:rowOff>190500</xdr:rowOff>
                  </from>
                  <to>
                    <xdr:col>16</xdr:col>
                    <xdr:colOff>190500</xdr:colOff>
                    <xdr:row>37</xdr:row>
                    <xdr:rowOff>28575</xdr:rowOff>
                  </to>
                </anchor>
              </controlPr>
            </control>
          </mc:Choice>
        </mc:AlternateContent>
        <mc:AlternateContent xmlns:mc="http://schemas.openxmlformats.org/markup-compatibility/2006">
          <mc:Choice Requires="x14">
            <control shapeId="34888" r:id="rId56" name="Group Box 72">
              <controlPr defaultSize="0" autoFill="0" autoPict="0">
                <anchor moveWithCells="1">
                  <from>
                    <xdr:col>6</xdr:col>
                    <xdr:colOff>733425</xdr:colOff>
                    <xdr:row>38</xdr:row>
                    <xdr:rowOff>180975</xdr:rowOff>
                  </from>
                  <to>
                    <xdr:col>9</xdr:col>
                    <xdr:colOff>742950</xdr:colOff>
                    <xdr:row>42</xdr:row>
                    <xdr:rowOff>85725</xdr:rowOff>
                  </to>
                </anchor>
              </controlPr>
            </control>
          </mc:Choice>
        </mc:AlternateContent>
        <mc:AlternateContent xmlns:mc="http://schemas.openxmlformats.org/markup-compatibility/2006">
          <mc:Choice Requires="x14">
            <control shapeId="34889" r:id="rId57" name="Group Box 73">
              <controlPr defaultSize="0" autoFill="0" autoPict="0">
                <anchor moveWithCells="1">
                  <from>
                    <xdr:col>9</xdr:col>
                    <xdr:colOff>866775</xdr:colOff>
                    <xdr:row>38</xdr:row>
                    <xdr:rowOff>190500</xdr:rowOff>
                  </from>
                  <to>
                    <xdr:col>12</xdr:col>
                    <xdr:colOff>781050</xdr:colOff>
                    <xdr:row>42</xdr:row>
                    <xdr:rowOff>76200</xdr:rowOff>
                  </to>
                </anchor>
              </controlPr>
            </control>
          </mc:Choice>
        </mc:AlternateContent>
        <mc:AlternateContent xmlns:mc="http://schemas.openxmlformats.org/markup-compatibility/2006">
          <mc:Choice Requires="x14">
            <control shapeId="34890" r:id="rId58" name="Group Box 74">
              <controlPr defaultSize="0" autoFill="0" autoPict="0">
                <anchor moveWithCells="1">
                  <from>
                    <xdr:col>6</xdr:col>
                    <xdr:colOff>762000</xdr:colOff>
                    <xdr:row>43</xdr:row>
                    <xdr:rowOff>190500</xdr:rowOff>
                  </from>
                  <to>
                    <xdr:col>16</xdr:col>
                    <xdr:colOff>238125</xdr:colOff>
                    <xdr:row>47</xdr:row>
                    <xdr:rowOff>57150</xdr:rowOff>
                  </to>
                </anchor>
              </controlPr>
            </control>
          </mc:Choice>
        </mc:AlternateContent>
        <mc:AlternateContent xmlns:mc="http://schemas.openxmlformats.org/markup-compatibility/2006">
          <mc:Choice Requires="x14">
            <control shapeId="34891" r:id="rId59" name="Group Box 75">
              <controlPr defaultSize="0" autoFill="0" autoPict="0">
                <anchor moveWithCells="1">
                  <from>
                    <xdr:col>6</xdr:col>
                    <xdr:colOff>762000</xdr:colOff>
                    <xdr:row>48</xdr:row>
                    <xdr:rowOff>190500</xdr:rowOff>
                  </from>
                  <to>
                    <xdr:col>14</xdr:col>
                    <xdr:colOff>85725</xdr:colOff>
                    <xdr:row>52</xdr:row>
                    <xdr:rowOff>38100</xdr:rowOff>
                  </to>
                </anchor>
              </controlPr>
            </control>
          </mc:Choice>
        </mc:AlternateContent>
        <mc:AlternateContent xmlns:mc="http://schemas.openxmlformats.org/markup-compatibility/2006">
          <mc:Choice Requires="x14">
            <control shapeId="34892" r:id="rId60" name="Group Box 76">
              <controlPr defaultSize="0" autoFill="0" autoPict="0">
                <anchor moveWithCells="1">
                  <from>
                    <xdr:col>1</xdr:col>
                    <xdr:colOff>228600</xdr:colOff>
                    <xdr:row>4</xdr:row>
                    <xdr:rowOff>180975</xdr:rowOff>
                  </from>
                  <to>
                    <xdr:col>6</xdr:col>
                    <xdr:colOff>200025</xdr:colOff>
                    <xdr:row>8</xdr:row>
                    <xdr:rowOff>57150</xdr:rowOff>
                  </to>
                </anchor>
              </controlPr>
            </control>
          </mc:Choice>
        </mc:AlternateContent>
        <mc:AlternateContent xmlns:mc="http://schemas.openxmlformats.org/markup-compatibility/2006">
          <mc:Choice Requires="x14">
            <control shapeId="34893" r:id="rId61" name="Check Box 77">
              <controlPr defaultSize="0" autoFill="0" autoLine="0" autoPict="0">
                <anchor moveWithCells="1">
                  <from>
                    <xdr:col>1</xdr:col>
                    <xdr:colOff>228600</xdr:colOff>
                    <xdr:row>5</xdr:row>
                    <xdr:rowOff>47625</xdr:rowOff>
                  </from>
                  <to>
                    <xdr:col>2</xdr:col>
                    <xdr:colOff>180975</xdr:colOff>
                    <xdr:row>6</xdr:row>
                    <xdr:rowOff>0</xdr:rowOff>
                  </to>
                </anchor>
              </controlPr>
            </control>
          </mc:Choice>
        </mc:AlternateContent>
        <mc:AlternateContent xmlns:mc="http://schemas.openxmlformats.org/markup-compatibility/2006">
          <mc:Choice Requires="x14">
            <control shapeId="34894" r:id="rId62" name="Check Box 78">
              <controlPr defaultSize="0" autoFill="0" autoLine="0" autoPict="0">
                <anchor moveWithCells="1">
                  <from>
                    <xdr:col>1</xdr:col>
                    <xdr:colOff>228600</xdr:colOff>
                    <xdr:row>6</xdr:row>
                    <xdr:rowOff>38100</xdr:rowOff>
                  </from>
                  <to>
                    <xdr:col>2</xdr:col>
                    <xdr:colOff>180975</xdr:colOff>
                    <xdr:row>6</xdr:row>
                    <xdr:rowOff>219075</xdr:rowOff>
                  </to>
                </anchor>
              </controlPr>
            </control>
          </mc:Choice>
        </mc:AlternateContent>
        <mc:AlternateContent xmlns:mc="http://schemas.openxmlformats.org/markup-compatibility/2006">
          <mc:Choice Requires="x14">
            <control shapeId="34895" r:id="rId63" name="Check Box 79">
              <controlPr defaultSize="0" autoFill="0" autoLine="0" autoPict="0">
                <anchor moveWithCells="1">
                  <from>
                    <xdr:col>1</xdr:col>
                    <xdr:colOff>228600</xdr:colOff>
                    <xdr:row>7</xdr:row>
                    <xdr:rowOff>38100</xdr:rowOff>
                  </from>
                  <to>
                    <xdr:col>2</xdr:col>
                    <xdr:colOff>180975</xdr:colOff>
                    <xdr:row>7</xdr:row>
                    <xdr:rowOff>219075</xdr:rowOff>
                  </to>
                </anchor>
              </controlPr>
            </control>
          </mc:Choice>
        </mc:AlternateContent>
        <mc:AlternateContent xmlns:mc="http://schemas.openxmlformats.org/markup-compatibility/2006">
          <mc:Choice Requires="x14">
            <control shapeId="34896" r:id="rId64" name="Group Box 80">
              <controlPr defaultSize="0" autoFill="0" autoPict="0">
                <anchor moveWithCells="1">
                  <from>
                    <xdr:col>1</xdr:col>
                    <xdr:colOff>247650</xdr:colOff>
                    <xdr:row>32</xdr:row>
                    <xdr:rowOff>190500</xdr:rowOff>
                  </from>
                  <to>
                    <xdr:col>6</xdr:col>
                    <xdr:colOff>190500</xdr:colOff>
                    <xdr:row>36</xdr:row>
                    <xdr:rowOff>57150</xdr:rowOff>
                  </to>
                </anchor>
              </controlPr>
            </control>
          </mc:Choice>
        </mc:AlternateContent>
        <mc:AlternateContent xmlns:mc="http://schemas.openxmlformats.org/markup-compatibility/2006">
          <mc:Choice Requires="x14">
            <control shapeId="34897" r:id="rId65" name="Check Box 81">
              <controlPr defaultSize="0" autoFill="0" autoLine="0" autoPict="0">
                <anchor moveWithCells="1">
                  <from>
                    <xdr:col>1</xdr:col>
                    <xdr:colOff>247650</xdr:colOff>
                    <xdr:row>33</xdr:row>
                    <xdr:rowOff>47625</xdr:rowOff>
                  </from>
                  <to>
                    <xdr:col>2</xdr:col>
                    <xdr:colOff>200025</xdr:colOff>
                    <xdr:row>34</xdr:row>
                    <xdr:rowOff>0</xdr:rowOff>
                  </to>
                </anchor>
              </controlPr>
            </control>
          </mc:Choice>
        </mc:AlternateContent>
        <mc:AlternateContent xmlns:mc="http://schemas.openxmlformats.org/markup-compatibility/2006">
          <mc:Choice Requires="x14">
            <control shapeId="34898" r:id="rId66" name="Check Box 82">
              <controlPr defaultSize="0" autoFill="0" autoLine="0" autoPict="0">
                <anchor moveWithCells="1">
                  <from>
                    <xdr:col>1</xdr:col>
                    <xdr:colOff>247650</xdr:colOff>
                    <xdr:row>34</xdr:row>
                    <xdr:rowOff>38100</xdr:rowOff>
                  </from>
                  <to>
                    <xdr:col>2</xdr:col>
                    <xdr:colOff>200025</xdr:colOff>
                    <xdr:row>34</xdr:row>
                    <xdr:rowOff>219075</xdr:rowOff>
                  </to>
                </anchor>
              </controlPr>
            </control>
          </mc:Choice>
        </mc:AlternateContent>
        <mc:AlternateContent xmlns:mc="http://schemas.openxmlformats.org/markup-compatibility/2006">
          <mc:Choice Requires="x14">
            <control shapeId="34899" r:id="rId67" name="Check Box 83">
              <controlPr defaultSize="0" autoFill="0" autoLine="0" autoPict="0">
                <anchor moveWithCells="1">
                  <from>
                    <xdr:col>1</xdr:col>
                    <xdr:colOff>247650</xdr:colOff>
                    <xdr:row>35</xdr:row>
                    <xdr:rowOff>38100</xdr:rowOff>
                  </from>
                  <to>
                    <xdr:col>2</xdr:col>
                    <xdr:colOff>200025</xdr:colOff>
                    <xdr:row>35</xdr:row>
                    <xdr:rowOff>219075</xdr:rowOff>
                  </to>
                </anchor>
              </controlPr>
            </control>
          </mc:Choice>
        </mc:AlternateContent>
        <mc:AlternateContent xmlns:mc="http://schemas.openxmlformats.org/markup-compatibility/2006">
          <mc:Choice Requires="x14">
            <control shapeId="34900" r:id="rId68" name="Option Button 84">
              <controlPr defaultSize="0" autoFill="0" autoLine="0" autoPict="0">
                <anchor moveWithCells="1">
                  <from>
                    <xdr:col>13</xdr:col>
                    <xdr:colOff>133350</xdr:colOff>
                    <xdr:row>7</xdr:row>
                    <xdr:rowOff>38100</xdr:rowOff>
                  </from>
                  <to>
                    <xdr:col>14</xdr:col>
                    <xdr:colOff>133350</xdr:colOff>
                    <xdr:row>8</xdr:row>
                    <xdr:rowOff>0</xdr:rowOff>
                  </to>
                </anchor>
              </controlPr>
            </control>
          </mc:Choice>
        </mc:AlternateContent>
        <mc:AlternateContent xmlns:mc="http://schemas.openxmlformats.org/markup-compatibility/2006">
          <mc:Choice Requires="x14">
            <control shapeId="34901" r:id="rId69" name="Option Button 85">
              <controlPr defaultSize="0" autoFill="0" autoLine="0" autoPict="0">
                <anchor moveWithCells="1">
                  <from>
                    <xdr:col>7</xdr:col>
                    <xdr:colOff>152400</xdr:colOff>
                    <xdr:row>8</xdr:row>
                    <xdr:rowOff>38100</xdr:rowOff>
                  </from>
                  <to>
                    <xdr:col>8</xdr:col>
                    <xdr:colOff>161925</xdr:colOff>
                    <xdr:row>8</xdr:row>
                    <xdr:rowOff>228600</xdr:rowOff>
                  </to>
                </anchor>
              </controlPr>
            </control>
          </mc:Choice>
        </mc:AlternateContent>
        <mc:AlternateContent xmlns:mc="http://schemas.openxmlformats.org/markup-compatibility/2006">
          <mc:Choice Requires="x14">
            <control shapeId="34902" r:id="rId70" name="Option Button 86">
              <controlPr defaultSize="0" autoFill="0" autoLine="0" autoPict="0">
                <anchor moveWithCells="1">
                  <from>
                    <xdr:col>13</xdr:col>
                    <xdr:colOff>123825</xdr:colOff>
                    <xdr:row>35</xdr:row>
                    <xdr:rowOff>28575</xdr:rowOff>
                  </from>
                  <to>
                    <xdr:col>14</xdr:col>
                    <xdr:colOff>123825</xdr:colOff>
                    <xdr:row>35</xdr:row>
                    <xdr:rowOff>219075</xdr:rowOff>
                  </to>
                </anchor>
              </controlPr>
            </control>
          </mc:Choice>
        </mc:AlternateContent>
        <mc:AlternateContent xmlns:mc="http://schemas.openxmlformats.org/markup-compatibility/2006">
          <mc:Choice Requires="x14">
            <control shapeId="34904" r:id="rId71" name="Option Button 88">
              <controlPr defaultSize="0" autoFill="0" autoLine="0" autoPict="0">
                <anchor moveWithCells="1">
                  <from>
                    <xdr:col>7</xdr:col>
                    <xdr:colOff>152400</xdr:colOff>
                    <xdr:row>36</xdr:row>
                    <xdr:rowOff>28575</xdr:rowOff>
                  </from>
                  <to>
                    <xdr:col>8</xdr:col>
                    <xdr:colOff>161925</xdr:colOff>
                    <xdr:row>36</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61"/>
  <sheetViews>
    <sheetView showGridLines="0" view="pageBreakPreview" zoomScale="90" zoomScaleNormal="100" zoomScaleSheetLayoutView="90" workbookViewId="0">
      <selection activeCell="A96" sqref="A96"/>
    </sheetView>
  </sheetViews>
  <sheetFormatPr defaultColWidth="9" defaultRowHeight="13.5" x14ac:dyDescent="0.15"/>
  <cols>
    <col min="1" max="1" width="86.25" style="140" customWidth="1"/>
    <col min="2" max="2" width="9" style="140" hidden="1" customWidth="1"/>
    <col min="3" max="16384" width="9" style="140"/>
  </cols>
  <sheetData>
    <row r="1" spans="1:1" ht="30" customHeight="1" x14ac:dyDescent="0.15">
      <c r="A1" s="171" t="s">
        <v>80</v>
      </c>
    </row>
    <row r="2" spans="1:1" x14ac:dyDescent="0.15">
      <c r="A2" s="110" t="s">
        <v>95</v>
      </c>
    </row>
    <row r="3" spans="1:1" x14ac:dyDescent="0.15">
      <c r="A3" s="86" t="s">
        <v>128</v>
      </c>
    </row>
    <row r="4" spans="1:1" x14ac:dyDescent="0.15">
      <c r="A4" s="86" t="s">
        <v>100</v>
      </c>
    </row>
    <row r="5" spans="1:1" x14ac:dyDescent="0.15">
      <c r="A5" s="86" t="s">
        <v>129</v>
      </c>
    </row>
    <row r="6" spans="1:1" x14ac:dyDescent="0.15">
      <c r="A6" s="86" t="s">
        <v>162</v>
      </c>
    </row>
    <row r="7" spans="1:1" x14ac:dyDescent="0.15">
      <c r="A7" s="86" t="s">
        <v>130</v>
      </c>
    </row>
    <row r="8" spans="1:1" x14ac:dyDescent="0.15">
      <c r="A8" s="86" t="s">
        <v>96</v>
      </c>
    </row>
    <row r="9" spans="1:1" x14ac:dyDescent="0.15">
      <c r="A9" s="86" t="s">
        <v>97</v>
      </c>
    </row>
    <row r="10" spans="1:1" x14ac:dyDescent="0.15">
      <c r="A10" s="86" t="s">
        <v>131</v>
      </c>
    </row>
    <row r="11" spans="1:1" x14ac:dyDescent="0.15">
      <c r="A11" s="86" t="s">
        <v>98</v>
      </c>
    </row>
    <row r="12" spans="1:1" x14ac:dyDescent="0.15">
      <c r="A12" s="113" t="s">
        <v>161</v>
      </c>
    </row>
    <row r="13" spans="1:1" x14ac:dyDescent="0.15">
      <c r="A13" s="113" t="s">
        <v>124</v>
      </c>
    </row>
    <row r="14" spans="1:1" ht="13.5" customHeight="1" x14ac:dyDescent="0.15">
      <c r="A14" s="113" t="s">
        <v>123</v>
      </c>
    </row>
    <row r="15" spans="1:1" ht="13.5" customHeight="1" x14ac:dyDescent="0.15">
      <c r="A15" s="113" t="s">
        <v>122</v>
      </c>
    </row>
    <row r="16" spans="1:1" x14ac:dyDescent="0.15">
      <c r="A16" s="86"/>
    </row>
    <row r="17" spans="1:1" x14ac:dyDescent="0.15">
      <c r="A17" s="110" t="s">
        <v>120</v>
      </c>
    </row>
    <row r="18" spans="1:1" x14ac:dyDescent="0.15">
      <c r="A18" s="113" t="s">
        <v>133</v>
      </c>
    </row>
    <row r="19" spans="1:1" x14ac:dyDescent="0.15">
      <c r="A19" s="113" t="s">
        <v>134</v>
      </c>
    </row>
    <row r="20" spans="1:1" x14ac:dyDescent="0.15">
      <c r="A20" s="113" t="s">
        <v>121</v>
      </c>
    </row>
    <row r="21" spans="1:1" x14ac:dyDescent="0.15">
      <c r="A21" s="86" t="s">
        <v>99</v>
      </c>
    </row>
    <row r="22" spans="1:1" x14ac:dyDescent="0.15">
      <c r="A22" s="86"/>
    </row>
    <row r="23" spans="1:1" x14ac:dyDescent="0.15">
      <c r="A23" s="110" t="s">
        <v>81</v>
      </c>
    </row>
    <row r="24" spans="1:1" x14ac:dyDescent="0.15">
      <c r="A24" s="110" t="s">
        <v>126</v>
      </c>
    </row>
    <row r="25" spans="1:1" x14ac:dyDescent="0.15">
      <c r="A25" s="86" t="s">
        <v>201</v>
      </c>
    </row>
    <row r="26" spans="1:1" x14ac:dyDescent="0.15">
      <c r="A26" s="86" t="s">
        <v>101</v>
      </c>
    </row>
    <row r="27" spans="1:1" x14ac:dyDescent="0.15">
      <c r="A27" s="86" t="s">
        <v>192</v>
      </c>
    </row>
    <row r="28" spans="1:1" x14ac:dyDescent="0.15">
      <c r="A28" s="86" t="s">
        <v>102</v>
      </c>
    </row>
    <row r="30" spans="1:1" x14ac:dyDescent="0.15">
      <c r="A30" s="86" t="s">
        <v>193</v>
      </c>
    </row>
    <row r="31" spans="1:1" x14ac:dyDescent="0.15">
      <c r="A31" s="140" t="s">
        <v>194</v>
      </c>
    </row>
    <row r="32" spans="1:1" x14ac:dyDescent="0.15">
      <c r="A32" s="141" t="s">
        <v>178</v>
      </c>
    </row>
    <row r="33" spans="1:1" x14ac:dyDescent="0.15">
      <c r="A33" s="86"/>
    </row>
    <row r="34" spans="1:1" x14ac:dyDescent="0.15">
      <c r="A34" s="110" t="s">
        <v>125</v>
      </c>
    </row>
    <row r="35" spans="1:1" x14ac:dyDescent="0.15">
      <c r="A35" s="86" t="s">
        <v>132</v>
      </c>
    </row>
    <row r="36" spans="1:1" x14ac:dyDescent="0.15">
      <c r="A36" s="86" t="s">
        <v>202</v>
      </c>
    </row>
    <row r="37" spans="1:1" x14ac:dyDescent="0.15">
      <c r="A37" s="86" t="s">
        <v>103</v>
      </c>
    </row>
    <row r="38" spans="1:1" x14ac:dyDescent="0.15">
      <c r="A38" s="86"/>
    </row>
    <row r="39" spans="1:1" x14ac:dyDescent="0.15">
      <c r="A39" s="86" t="s">
        <v>135</v>
      </c>
    </row>
    <row r="40" spans="1:1" x14ac:dyDescent="0.15">
      <c r="A40" s="86" t="s">
        <v>136</v>
      </c>
    </row>
    <row r="41" spans="1:1" x14ac:dyDescent="0.15">
      <c r="A41" s="86" t="s">
        <v>137</v>
      </c>
    </row>
    <row r="42" spans="1:1" x14ac:dyDescent="0.15">
      <c r="A42" s="86" t="s">
        <v>195</v>
      </c>
    </row>
    <row r="43" spans="1:1" x14ac:dyDescent="0.15">
      <c r="A43" s="86"/>
    </row>
    <row r="44" spans="1:1" x14ac:dyDescent="0.15">
      <c r="A44" s="86" t="s">
        <v>127</v>
      </c>
    </row>
    <row r="45" spans="1:1" x14ac:dyDescent="0.15">
      <c r="A45" s="86" t="s">
        <v>83</v>
      </c>
    </row>
    <row r="46" spans="1:1" x14ac:dyDescent="0.15">
      <c r="A46" s="86" t="s">
        <v>138</v>
      </c>
    </row>
    <row r="47" spans="1:1" x14ac:dyDescent="0.15">
      <c r="A47" s="86" t="s">
        <v>139</v>
      </c>
    </row>
    <row r="48" spans="1:1" x14ac:dyDescent="0.15">
      <c r="A48" s="86" t="s">
        <v>140</v>
      </c>
    </row>
    <row r="49" spans="1:1" x14ac:dyDescent="0.15">
      <c r="A49" s="86" t="s">
        <v>141</v>
      </c>
    </row>
    <row r="50" spans="1:1" x14ac:dyDescent="0.15">
      <c r="A50" s="86"/>
    </row>
    <row r="51" spans="1:1" x14ac:dyDescent="0.15">
      <c r="A51" s="86" t="s">
        <v>84</v>
      </c>
    </row>
    <row r="52" spans="1:1" x14ac:dyDescent="0.15">
      <c r="A52" s="86" t="s">
        <v>142</v>
      </c>
    </row>
    <row r="53" spans="1:1" x14ac:dyDescent="0.15">
      <c r="A53" s="86" t="s">
        <v>143</v>
      </c>
    </row>
    <row r="54" spans="1:1" x14ac:dyDescent="0.15">
      <c r="A54" s="86" t="s">
        <v>144</v>
      </c>
    </row>
    <row r="55" spans="1:1" x14ac:dyDescent="0.15">
      <c r="A55" s="86"/>
    </row>
    <row r="56" spans="1:1" x14ac:dyDescent="0.15">
      <c r="A56" s="110" t="s">
        <v>85</v>
      </c>
    </row>
    <row r="57" spans="1:1" x14ac:dyDescent="0.15">
      <c r="A57" s="111" t="s">
        <v>82</v>
      </c>
    </row>
    <row r="58" spans="1:1" x14ac:dyDescent="0.15">
      <c r="A58" s="111" t="s">
        <v>86</v>
      </c>
    </row>
    <row r="59" spans="1:1" x14ac:dyDescent="0.15">
      <c r="A59" s="112" t="s">
        <v>196</v>
      </c>
    </row>
    <row r="60" spans="1:1" x14ac:dyDescent="0.15">
      <c r="A60" s="111" t="s">
        <v>197</v>
      </c>
    </row>
    <row r="61" spans="1:1" x14ac:dyDescent="0.15">
      <c r="A61" s="112" t="s">
        <v>198</v>
      </c>
    </row>
  </sheetData>
  <sheetProtection algorithmName="SHA-512" hashValue="QhkK4r+AKhyYBiLqBzu8rBQZPSXW+T0e0UtSnZ18hyRbGQhUIn6XqOFG82Bj65bSuB2AU+QECHxAtN5Jg5kNNQ==" saltValue="B9tKPy8Y0qScMTATXLm6vA==" spinCount="100000" sheet="1" objects="1" scenarios="1" selectLockedCells="1"/>
  <phoneticPr fontId="1"/>
  <hyperlinks>
    <hyperlink ref="A32" r:id="rId1" xr:uid="{00000000-0004-0000-0300-000000000000}"/>
  </hyperlinks>
  <pageMargins left="0.70866141732283472" right="0.70866141732283472" top="0.74803149606299213" bottom="0.74803149606299213" header="0.31496062992125984" footer="0.31496062992125984"/>
  <pageSetup paperSize="9" scale="95" orientation="portrait" horizontalDpi="1200" verticalDpi="1200" r:id="rId2"/>
  <headerFooter>
    <oddFooter>&amp;L事前測定申請書&amp;C&amp;P / &amp;N ページ</oddFooter>
  </headerFooter>
  <rowBreaks count="1" manualBreakCount="1">
    <brk id="55"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38b61ad-05c8-4e25-867d-594e805e4dbc" xsi:nil="true"/>
    <lcf76f155ced4ddcb4097134ff3c332f xmlns="e6779e0f-84a0-47fe-9be2-bf04f9c73e8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B1AEDBC8C578488A63F1E2F0D986B8" ma:contentTypeVersion="15" ma:contentTypeDescription="Create a new document." ma:contentTypeScope="" ma:versionID="14ed1f446733df15939f89966e4cf4ca">
  <xsd:schema xmlns:xsd="http://www.w3.org/2001/XMLSchema" xmlns:xs="http://www.w3.org/2001/XMLSchema" xmlns:p="http://schemas.microsoft.com/office/2006/metadata/properties" xmlns:ns2="e6779e0f-84a0-47fe-9be2-bf04f9c73e8e" xmlns:ns3="a38b61ad-05c8-4e25-867d-594e805e4dbc" targetNamespace="http://schemas.microsoft.com/office/2006/metadata/properties" ma:root="true" ma:fieldsID="6f0d6976eeb03ac205e58407a377040a" ns2:_="" ns3:_="">
    <xsd:import namespace="e6779e0f-84a0-47fe-9be2-bf04f9c73e8e"/>
    <xsd:import namespace="a38b61ad-05c8-4e25-867d-594e805e4d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779e0f-84a0-47fe-9be2-bf04f9c73e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cb9d403-1823-4ec6-b2f2-250b7876d07b"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8b61ad-05c8-4e25-867d-594e805e4d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0863a83-8499-4daf-8f71-90980390ae27}" ma:internalName="TaxCatchAll" ma:showField="CatchAllData" ma:web="a38b61ad-05c8-4e25-867d-594e805e4d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C8800A-C5F0-4F9D-A5CF-846161A35A52}">
  <ds:schemaRefs>
    <ds:schemaRef ds:uri="http://schemas.microsoft.com/office/2006/metadata/properties"/>
    <ds:schemaRef ds:uri="http://schemas.microsoft.com/office/infopath/2007/PartnerControls"/>
    <ds:schemaRef ds:uri="a38b61ad-05c8-4e25-867d-594e805e4dbc"/>
    <ds:schemaRef ds:uri="e6779e0f-84a0-47fe-9be2-bf04f9c73e8e"/>
  </ds:schemaRefs>
</ds:datastoreItem>
</file>

<file path=customXml/itemProps2.xml><?xml version="1.0" encoding="utf-8"?>
<ds:datastoreItem xmlns:ds="http://schemas.openxmlformats.org/officeDocument/2006/customXml" ds:itemID="{A16F3F46-B150-4273-83EF-709E8C7D6E31}">
  <ds:schemaRefs>
    <ds:schemaRef ds:uri="http://schemas.microsoft.com/sharepoint/v3/contenttype/forms"/>
  </ds:schemaRefs>
</ds:datastoreItem>
</file>

<file path=customXml/itemProps3.xml><?xml version="1.0" encoding="utf-8"?>
<ds:datastoreItem xmlns:ds="http://schemas.openxmlformats.org/officeDocument/2006/customXml" ds:itemID="{73954900-4839-4E57-8C0C-CD65808B00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779e0f-84a0-47fe-9be2-bf04f9c73e8e"/>
    <ds:schemaRef ds:uri="a38b61ad-05c8-4e25-867d-594e805e4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 </vt:lpstr>
      <vt:lpstr>メニュー</vt:lpstr>
      <vt:lpstr>メニュー2</vt:lpstr>
      <vt:lpstr>ガイドライン</vt:lpstr>
      <vt:lpstr>ガイドライン!Print_Area</vt:lpstr>
      <vt:lpstr>メニュー!Print_Area</vt:lpstr>
      <vt:lpstr>メニュー2!Print_Area</vt:lpstr>
      <vt:lpstr>'申請書 '!Print_Area</vt:lpstr>
    </vt:vector>
  </TitlesOfParts>
  <Company>Sony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0010010764</dc:creator>
  <cp:lastModifiedBy>Turuzono, Toshihiko (SGMO)</cp:lastModifiedBy>
  <cp:lastPrinted>2019-06-26T02:06:57Z</cp:lastPrinted>
  <dcterms:created xsi:type="dcterms:W3CDTF">2014-09-02T01:00:10Z</dcterms:created>
  <dcterms:modified xsi:type="dcterms:W3CDTF">2023-04-20T03:36:52Z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0x0101009CB1AEDBC8C578488A63F1E2F0D986B8</vt:lpwstr>
  </property>
  <property fmtid="{D5CDD505-2E9C-101B-9397-08002B2CF9AE}" pid="3" name="MediaServiceImageTags">
    <vt:lpwstr/>
  </property>
</Properties>
</file>