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3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onyjpn.sharepoint.com/sites/T079-534-Quality-1-1/Shared Documents/251_FeliCa検定/申請書_最新/モバイル事前/"/>
    </mc:Choice>
  </mc:AlternateContent>
  <xr:revisionPtr revIDLastSave="173" documentId="13_ncr:1_{CABFD566-29AF-4D3E-A474-D7B6622895B3}" xr6:coauthVersionLast="47" xr6:coauthVersionMax="47" xr10:uidLastSave="{1191CBB5-1978-4145-8676-DB74BEE70AEF}"/>
  <bookViews>
    <workbookView xWindow="28680" yWindow="-120" windowWidth="29040" windowHeight="15840" xr2:uid="{00000000-000D-0000-FFFF-FFFF00000000}"/>
  </bookViews>
  <sheets>
    <sheet name="Application Form" sheetId="23" r:id="rId1"/>
    <sheet name="Menu" sheetId="24" r:id="rId2"/>
    <sheet name="Menu2" sheetId="25" r:id="rId3"/>
    <sheet name="guidelines" sheetId="22" r:id="rId4"/>
  </sheets>
  <definedNames>
    <definedName name="_xlnm.Print_Area" localSheetId="0">'Application Form'!$A$1:$R$37</definedName>
    <definedName name="_xlnm.Print_Area" localSheetId="3">guidelines!$A$1:$A$88</definedName>
    <definedName name="_xlnm.Print_Area" localSheetId="1">Menu!$A$1:$Q$63</definedName>
    <definedName name="_xlnm.Print_Area" localSheetId="2">Menu2!$A$1:$Q$56</definedName>
    <definedName name="チェック1" localSheetId="0">'Application Form'!#REF!</definedName>
    <definedName name="チェック2" localSheetId="0">'Application Form'!#REF!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2" i="25" l="1"/>
  <c r="X42" i="25"/>
  <c r="W42" i="25"/>
  <c r="V42" i="25"/>
  <c r="Y14" i="25"/>
  <c r="X14" i="25"/>
  <c r="W14" i="25"/>
  <c r="V14" i="25"/>
  <c r="Z49" i="24"/>
  <c r="Y49" i="24"/>
  <c r="X49" i="24"/>
  <c r="W49" i="24"/>
  <c r="AD11" i="24" l="1"/>
  <c r="AD13" i="24"/>
  <c r="X13" i="24"/>
  <c r="X27" i="24"/>
  <c r="U13" i="24" l="1"/>
  <c r="Q2" i="25"/>
  <c r="Q2" i="24"/>
  <c r="X26" i="24"/>
  <c r="W52" i="25" l="1"/>
  <c r="W51" i="25"/>
  <c r="W50" i="25"/>
  <c r="X48" i="25"/>
  <c r="V48" i="25" s="1"/>
  <c r="W48" i="25"/>
  <c r="X47" i="25"/>
  <c r="W47" i="25"/>
  <c r="X46" i="25"/>
  <c r="W46" i="25"/>
  <c r="AE36" i="25"/>
  <c r="AC36" i="25"/>
  <c r="AB36" i="25"/>
  <c r="T34" i="25"/>
  <c r="S34" i="25"/>
  <c r="R34" i="25"/>
  <c r="W24" i="25"/>
  <c r="W23" i="25"/>
  <c r="W22" i="25"/>
  <c r="X20" i="25"/>
  <c r="W20" i="25"/>
  <c r="X19" i="25"/>
  <c r="W19" i="25"/>
  <c r="X18" i="25"/>
  <c r="W18" i="25"/>
  <c r="AE8" i="25"/>
  <c r="AC8" i="25"/>
  <c r="AB8" i="25"/>
  <c r="T6" i="25"/>
  <c r="S6" i="25"/>
  <c r="R6" i="25"/>
  <c r="X59" i="24"/>
  <c r="X58" i="24"/>
  <c r="X57" i="24"/>
  <c r="Y55" i="24"/>
  <c r="X55" i="24"/>
  <c r="Y54" i="24"/>
  <c r="X54" i="24"/>
  <c r="Y53" i="24"/>
  <c r="X53" i="24"/>
  <c r="AF43" i="24"/>
  <c r="AD43" i="24"/>
  <c r="AC43" i="24"/>
  <c r="U42" i="24"/>
  <c r="T42" i="24"/>
  <c r="S42" i="24"/>
  <c r="U31" i="24"/>
  <c r="S31" i="24" s="1"/>
  <c r="T31" i="24"/>
  <c r="X30" i="24"/>
  <c r="AD25" i="24"/>
  <c r="X25" i="24"/>
  <c r="AD24" i="24"/>
  <c r="X24" i="24"/>
  <c r="AD21" i="24"/>
  <c r="X21" i="24"/>
  <c r="X18" i="24"/>
  <c r="AF17" i="24"/>
  <c r="AD17" i="24"/>
  <c r="X17" i="24"/>
  <c r="AD16" i="24"/>
  <c r="X16" i="24"/>
  <c r="X12" i="24"/>
  <c r="AI11" i="24"/>
  <c r="X11" i="24"/>
  <c r="AI10" i="24"/>
  <c r="AI9" i="24"/>
  <c r="AF11" i="24" s="1"/>
  <c r="AH9" i="24"/>
  <c r="AH4" i="24" s="1"/>
  <c r="AG8" i="24"/>
  <c r="AD8" i="24"/>
  <c r="AC8" i="24"/>
  <c r="X8" i="24" s="1"/>
  <c r="AG7" i="24"/>
  <c r="AD7" i="24"/>
  <c r="AC7" i="24"/>
  <c r="X7" i="24" s="1"/>
  <c r="AG6" i="24"/>
  <c r="AD6" i="24"/>
  <c r="X6" i="24"/>
  <c r="AG4" i="24"/>
  <c r="V46" i="25" l="1"/>
  <c r="V50" i="25" s="1"/>
  <c r="T19" i="25"/>
  <c r="S19" i="25" s="1"/>
  <c r="U54" i="24"/>
  <c r="T54" i="24" s="1"/>
  <c r="V19" i="25"/>
  <c r="V23" i="25" s="1"/>
  <c r="V52" i="25"/>
  <c r="V18" i="25"/>
  <c r="V22" i="25" s="1"/>
  <c r="T18" i="25" s="1"/>
  <c r="R18" i="25" s="1"/>
  <c r="T48" i="25"/>
  <c r="R48" i="25" s="1"/>
  <c r="W55" i="24"/>
  <c r="W59" i="24" s="1"/>
  <c r="AF12" i="24"/>
  <c r="W12" i="24" s="1"/>
  <c r="U11" i="24"/>
  <c r="AF13" i="24"/>
  <c r="W13" i="24" s="1"/>
  <c r="V13" i="24"/>
  <c r="AF27" i="24"/>
  <c r="W27" i="24" s="1"/>
  <c r="AD12" i="24"/>
  <c r="U12" i="24" s="1"/>
  <c r="AF30" i="24"/>
  <c r="W30" i="24" s="1"/>
  <c r="AF26" i="24"/>
  <c r="W26" i="24" s="1"/>
  <c r="U55" i="24"/>
  <c r="S55" i="24" s="1"/>
  <c r="T20" i="25"/>
  <c r="R20" i="25" s="1"/>
  <c r="V20" i="25"/>
  <c r="V24" i="25" s="1"/>
  <c r="V47" i="25"/>
  <c r="V51" i="25" s="1"/>
  <c r="U6" i="24"/>
  <c r="W54" i="24"/>
  <c r="W58" i="24" s="1"/>
  <c r="AD18" i="24"/>
  <c r="U18" i="24" s="1"/>
  <c r="W11" i="24"/>
  <c r="AF18" i="24"/>
  <c r="W18" i="24" s="1"/>
  <c r="W53" i="24"/>
  <c r="W57" i="24" s="1"/>
  <c r="U24" i="24"/>
  <c r="U17" i="24"/>
  <c r="U7" i="24"/>
  <c r="U8" i="24"/>
  <c r="U21" i="24"/>
  <c r="U25" i="24"/>
  <c r="U16" i="24"/>
  <c r="T47" i="25"/>
  <c r="V7" i="24"/>
  <c r="V16" i="24"/>
  <c r="AF16" i="24"/>
  <c r="W16" i="24" s="1"/>
  <c r="V17" i="24"/>
  <c r="V21" i="24"/>
  <c r="AF21" i="24"/>
  <c r="W21" i="24" s="1"/>
  <c r="V24" i="24"/>
  <c r="AF24" i="24"/>
  <c r="W24" i="24" s="1"/>
  <c r="V25" i="24"/>
  <c r="AF25" i="24"/>
  <c r="W25" i="24" s="1"/>
  <c r="AG2" i="24"/>
  <c r="U4" i="24" s="1"/>
  <c r="AF7" i="24"/>
  <c r="W7" i="24" s="1"/>
  <c r="W17" i="24"/>
  <c r="V8" i="24"/>
  <c r="AG5" i="24"/>
  <c r="AD27" i="24" s="1"/>
  <c r="V6" i="24"/>
  <c r="AF6" i="24"/>
  <c r="W6" i="24" s="1"/>
  <c r="V11" i="24"/>
  <c r="T21" i="25" l="1"/>
  <c r="S21" i="25" s="1"/>
  <c r="T49" i="25"/>
  <c r="R49" i="25" s="1"/>
  <c r="T46" i="25"/>
  <c r="R46" i="25" s="1"/>
  <c r="R19" i="25"/>
  <c r="U53" i="24"/>
  <c r="T53" i="24" s="1"/>
  <c r="U56" i="24"/>
  <c r="T56" i="24" s="1"/>
  <c r="S54" i="24"/>
  <c r="S48" i="25"/>
  <c r="S20" i="25"/>
  <c r="S18" i="25"/>
  <c r="U27" i="24"/>
  <c r="V27" i="24"/>
  <c r="AD26" i="24"/>
  <c r="U26" i="24" s="1"/>
  <c r="AD30" i="24"/>
  <c r="V12" i="24"/>
  <c r="S12" i="24" s="1"/>
  <c r="S13" i="24"/>
  <c r="T13" i="24"/>
  <c r="T55" i="24"/>
  <c r="V18" i="24"/>
  <c r="S18" i="24" s="1"/>
  <c r="S11" i="24"/>
  <c r="AF8" i="24"/>
  <c r="W8" i="24" s="1"/>
  <c r="S8" i="24" s="1"/>
  <c r="S6" i="24"/>
  <c r="T25" i="24"/>
  <c r="S17" i="24"/>
  <c r="T24" i="24"/>
  <c r="T21" i="24"/>
  <c r="S16" i="24"/>
  <c r="T7" i="24"/>
  <c r="S21" i="24"/>
  <c r="S24" i="24"/>
  <c r="T17" i="24"/>
  <c r="T11" i="24"/>
  <c r="R47" i="25"/>
  <c r="S47" i="25"/>
  <c r="T6" i="24"/>
  <c r="T4" i="24"/>
  <c r="S4" i="24"/>
  <c r="S25" i="24"/>
  <c r="S7" i="24"/>
  <c r="T16" i="24"/>
  <c r="R21" i="25" l="1"/>
  <c r="R24" i="25" s="1"/>
  <c r="R26" i="25" s="1"/>
  <c r="P26" i="25" s="1"/>
  <c r="S49" i="25"/>
  <c r="S46" i="25"/>
  <c r="S53" i="24"/>
  <c r="S56" i="24"/>
  <c r="T12" i="24"/>
  <c r="S24" i="25"/>
  <c r="S26" i="25" s="1"/>
  <c r="S27" i="25" s="1"/>
  <c r="P27" i="25" s="1"/>
  <c r="T59" i="24"/>
  <c r="T61" i="24" s="1"/>
  <c r="T62" i="24" s="1"/>
  <c r="P62" i="24" s="1"/>
  <c r="S27" i="24"/>
  <c r="T27" i="24"/>
  <c r="V26" i="24"/>
  <c r="S26" i="24" s="1"/>
  <c r="U30" i="24"/>
  <c r="V30" i="24"/>
  <c r="T18" i="24"/>
  <c r="T8" i="24"/>
  <c r="R52" i="25" l="1"/>
  <c r="R55" i="25" s="1"/>
  <c r="S52" i="25"/>
  <c r="S54" i="25" s="1"/>
  <c r="S55" i="25" s="1"/>
  <c r="P55" i="25" s="1"/>
  <c r="R27" i="25"/>
  <c r="S59" i="24"/>
  <c r="S62" i="24" s="1"/>
  <c r="T26" i="24"/>
  <c r="T30" i="24"/>
  <c r="S30" i="24"/>
  <c r="U32" i="24"/>
  <c r="R54" i="25" l="1"/>
  <c r="P54" i="25" s="1"/>
  <c r="S61" i="24"/>
  <c r="P61" i="24" s="1"/>
  <c r="S32" i="24"/>
  <c r="S34" i="24" s="1"/>
  <c r="P33" i="24" s="1"/>
  <c r="T32" i="24"/>
  <c r="T33" i="24" s="1"/>
  <c r="T34" i="24" s="1"/>
  <c r="U34" i="24" s="1"/>
  <c r="P34" i="24" s="1"/>
  <c r="S33" i="24" l="1"/>
  <c r="S63" i="24" s="1"/>
</calcChain>
</file>

<file path=xl/sharedStrings.xml><?xml version="1.0" encoding="utf-8"?>
<sst xmlns="http://schemas.openxmlformats.org/spreadsheetml/2006/main" count="425" uniqueCount="240">
  <si>
    <t>合計</t>
    <rPh sb="0" eb="2">
      <t>ゴウケイ</t>
    </rPh>
    <phoneticPr fontId="1"/>
  </si>
  <si>
    <t>測定RW</t>
    <rPh sb="0" eb="2">
      <t>ソクテイ</t>
    </rPh>
    <phoneticPr fontId="1"/>
  </si>
  <si>
    <t>mm</t>
    <phoneticPr fontId="1"/>
  </si>
  <si>
    <t>エージング</t>
    <phoneticPr fontId="1"/>
  </si>
  <si>
    <t>料金</t>
    <rPh sb="0" eb="2">
      <t>リョウキン</t>
    </rPh>
    <phoneticPr fontId="1"/>
  </si>
  <si>
    <t>測定</t>
    <rPh sb="0" eb="2">
      <t>ソクテイ</t>
    </rPh>
    <phoneticPr fontId="1"/>
  </si>
  <si>
    <t>RW端末</t>
    <rPh sb="2" eb="4">
      <t>タンマツ</t>
    </rPh>
    <phoneticPr fontId="1"/>
  </si>
  <si>
    <t>角度</t>
    <rPh sb="0" eb="2">
      <t>カクド</t>
    </rPh>
    <phoneticPr fontId="1"/>
  </si>
  <si>
    <t>端末台数</t>
    <rPh sb="0" eb="2">
      <t>タンマツ</t>
    </rPh>
    <rPh sb="2" eb="4">
      <t>ダイスウ</t>
    </rPh>
    <phoneticPr fontId="1"/>
  </si>
  <si>
    <t>通常品</t>
    <rPh sb="0" eb="2">
      <t>ツウジョウ</t>
    </rPh>
    <rPh sb="2" eb="3">
      <t>ヒン</t>
    </rPh>
    <phoneticPr fontId="1"/>
  </si>
  <si>
    <t>RW台数</t>
    <rPh sb="2" eb="4">
      <t>ダイスウ</t>
    </rPh>
    <phoneticPr fontId="1"/>
  </si>
  <si>
    <t>オフセット</t>
    <phoneticPr fontId="1"/>
  </si>
  <si>
    <t>時間単価</t>
    <rPh sb="0" eb="2">
      <t>ジカン</t>
    </rPh>
    <rPh sb="2" eb="4">
      <t>タンカ</t>
    </rPh>
    <phoneticPr fontId="1"/>
  </si>
  <si>
    <t>時間(秒)</t>
    <rPh sb="0" eb="2">
      <t>ジカン</t>
    </rPh>
    <rPh sb="3" eb="4">
      <t>ビョウ</t>
    </rPh>
    <phoneticPr fontId="1"/>
  </si>
  <si>
    <t>設置</t>
    <rPh sb="0" eb="2">
      <t>セッチ</t>
    </rPh>
    <phoneticPr fontId="1"/>
  </si>
  <si>
    <t>選択</t>
    <rPh sb="0" eb="2">
      <t>センタク</t>
    </rPh>
    <phoneticPr fontId="1"/>
  </si>
  <si>
    <t>時間(H)</t>
    <rPh sb="0" eb="2">
      <t>ジカン</t>
    </rPh>
    <phoneticPr fontId="1"/>
  </si>
  <si>
    <t>EG2</t>
    <phoneticPr fontId="1"/>
  </si>
  <si>
    <t>EG20</t>
    <phoneticPr fontId="1"/>
  </si>
  <si>
    <t>Edy</t>
    <phoneticPr fontId="1"/>
  </si>
  <si>
    <t>～</t>
    <phoneticPr fontId="1"/>
  </si>
  <si>
    <t>測定端末</t>
    <rPh sb="0" eb="2">
      <t>ソクテイ</t>
    </rPh>
    <rPh sb="2" eb="4">
      <t>タンマツ</t>
    </rPh>
    <phoneticPr fontId="1"/>
  </si>
  <si>
    <t>下限</t>
    <rPh sb="0" eb="2">
      <t>カゲン</t>
    </rPh>
    <phoneticPr fontId="1"/>
  </si>
  <si>
    <t>上限</t>
    <rPh sb="0" eb="2">
      <t>ジョウゲン</t>
    </rPh>
    <phoneticPr fontId="1"/>
  </si>
  <si>
    <t>標準</t>
    <rPh sb="0" eb="2">
      <t>ヒョウジュン</t>
    </rPh>
    <phoneticPr fontId="1"/>
  </si>
  <si>
    <t>RC-S012B</t>
    <phoneticPr fontId="1"/>
  </si>
  <si>
    <t>012B</t>
    <phoneticPr fontId="1"/>
  </si>
  <si>
    <t>Polling</t>
    <phoneticPr fontId="1"/>
  </si>
  <si>
    <t>RC-S380</t>
    <phoneticPr fontId="1"/>
  </si>
  <si>
    <t>CM</t>
    <phoneticPr fontId="1"/>
  </si>
  <si>
    <t>CM_O</t>
    <phoneticPr fontId="1"/>
  </si>
  <si>
    <t>EM</t>
    <phoneticPr fontId="1"/>
  </si>
  <si>
    <t>S380</t>
    <phoneticPr fontId="1"/>
  </si>
  <si>
    <t>S012B</t>
    <phoneticPr fontId="1"/>
  </si>
  <si>
    <t>Pre-test guidelines</t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</si>
  <si>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Business hours</t>
    </r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</si>
  <si>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Monday to Friday 9:00 to 17:00
 (Except year-end and New Year's holiday, public holidays and our designated dates)</t>
    </r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</si>
  <si>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Test Fee</t>
    </r>
    <phoneticPr fontId="1"/>
  </si>
  <si>
    <t xml:space="preserve">  It depends on the items you choose.</t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</si>
  <si>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Refer to the menu sheets on the application.</t>
    </r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</si>
  <si>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Cancellation fee</t>
    </r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</si>
  <si>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Cancellation fee is not charged before payment.</t>
    </r>
    <phoneticPr fontId="1"/>
  </si>
  <si>
    <t xml:space="preserve">  We will not give you any refund after payment.</t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</si>
  <si>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Method of payment</t>
    </r>
    <phoneticPr fontId="1"/>
  </si>
  <si>
    <t xml:space="preserve">  We will send you the bill after the application is accepted.</t>
    <phoneticPr fontId="1"/>
  </si>
  <si>
    <t xml:space="preserve">  Please pay to our designated bank account by the due date.</t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</si>
  <si>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If you want to add measurement items after your payment, please pay the
  additional fee to our designated bank account after you receive a separate bill</t>
    </r>
    <phoneticPr fontId="1"/>
  </si>
  <si>
    <t xml:space="preserve">  *Please kindly bear the cost for any bank transfer fee.</t>
    <phoneticPr fontId="1"/>
  </si>
  <si>
    <r>
      <rPr>
        <sz val="10.5"/>
        <color theme="1"/>
        <rFont val="ＭＳ 明朝"/>
        <family val="1"/>
        <charset val="128"/>
      </rPr>
      <t>　</t>
    </r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</si>
  <si>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Waiting room</t>
    </r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</si>
  <si>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We can offer a waiting room for you if you want.</t>
    </r>
    <phoneticPr fontId="1"/>
  </si>
  <si>
    <t xml:space="preserve">  Please indicate on the application form if you want to use the room.</t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</si>
  <si>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Power supply is available for usage, but  Ethernet is not.</t>
    </r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</si>
  <si>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You may use the cafeteria in the building. Please note that only Edy, one of the e-Money 
  services in Japan, is available for payment at the cafeteria.</t>
    </r>
    <phoneticPr fontId="1"/>
  </si>
  <si>
    <t xml:space="preserve"> </t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</si>
  <si>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How to Apply</t>
    </r>
    <phoneticPr fontId="1"/>
  </si>
  <si>
    <t xml:space="preserve">  Please make a reservation to Pre-test. It is possible to reserve up to 3 months ahead including this month.</t>
    <phoneticPr fontId="1"/>
  </si>
  <si>
    <r>
      <t xml:space="preserve">  Please fill out the application form and email it to us at least 4 weeks 
  prior to your desired test starting date.</t>
    </r>
    <r>
      <rPr>
        <sz val="10.5"/>
        <color theme="1"/>
        <rFont val="ＭＳ 明朝"/>
        <family val="1"/>
        <charset val="128"/>
      </rPr>
      <t>　</t>
    </r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</si>
  <si>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We will get back to you by email in order to adjust the schedule after we receive
  your application.</t>
    </r>
    <phoneticPr fontId="1"/>
  </si>
  <si>
    <t xml:space="preserve">  If you have any questions or requests regarding Pre-test, feel free to email us. </t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</si>
  <si>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How to deliver your samples</t>
    </r>
    <phoneticPr fontId="1"/>
  </si>
  <si>
    <r>
      <rPr>
        <sz val="10.5"/>
        <color theme="1"/>
        <rFont val="ＭＳ 明朝"/>
        <family val="1"/>
        <charset val="128"/>
      </rPr>
      <t>【</t>
    </r>
    <r>
      <rPr>
        <sz val="10.5"/>
        <color theme="1"/>
        <rFont val="Times New Roman"/>
        <family val="1"/>
      </rPr>
      <t>In the case of hand-carrying your samples</t>
    </r>
    <r>
      <rPr>
        <sz val="10.5"/>
        <color theme="1"/>
        <rFont val="ＭＳ 明朝"/>
        <family val="1"/>
        <charset val="128"/>
      </rPr>
      <t>】</t>
    </r>
    <phoneticPr fontId="1"/>
  </si>
  <si>
    <r>
      <rPr>
        <sz val="10.5"/>
        <color theme="1"/>
        <rFont val="ＭＳ 明朝"/>
        <family val="1"/>
        <charset val="128"/>
      </rPr>
      <t>　　</t>
    </r>
    <r>
      <rPr>
        <sz val="10.5"/>
        <color theme="1"/>
        <rFont val="Times New Roman"/>
        <family val="1"/>
      </rPr>
      <t>1.</t>
    </r>
    <r>
      <rPr>
        <sz val="7"/>
        <color theme="1"/>
        <rFont val="Times New Roman"/>
        <family val="1"/>
      </rPr>
      <t xml:space="preserve"> </t>
    </r>
    <r>
      <rPr>
        <sz val="10.5"/>
        <color theme="1"/>
        <rFont val="Times New Roman"/>
        <family val="1"/>
      </rPr>
      <t xml:space="preserve">Please check in at the reception desk. </t>
    </r>
    <phoneticPr fontId="1"/>
  </si>
  <si>
    <r>
      <rPr>
        <sz val="10.5"/>
        <color theme="1"/>
        <rFont val="ＭＳ 明朝"/>
        <family val="1"/>
        <charset val="128"/>
      </rPr>
      <t>　　</t>
    </r>
    <r>
      <rPr>
        <sz val="10.5"/>
        <color theme="1"/>
        <rFont val="Times New Roman"/>
        <family val="1"/>
      </rPr>
      <t>2. Our staff will pick you up and guide you to the waiting room.</t>
    </r>
    <phoneticPr fontId="1"/>
  </si>
  <si>
    <r>
      <rPr>
        <sz val="10.5"/>
        <color theme="1"/>
        <rFont val="ＭＳ 明朝"/>
        <family val="1"/>
        <charset val="128"/>
      </rPr>
      <t>　　</t>
    </r>
    <r>
      <rPr>
        <sz val="10.5"/>
        <color theme="1"/>
        <rFont val="Times New Roman"/>
        <family val="1"/>
      </rPr>
      <t>3.</t>
    </r>
    <r>
      <rPr>
        <sz val="7"/>
        <color theme="1"/>
        <rFont val="Times New Roman"/>
        <family val="1"/>
      </rPr>
      <t> </t>
    </r>
    <r>
      <rPr>
        <sz val="10.5"/>
        <color theme="1"/>
        <rFont val="Times New Roman"/>
        <family val="1"/>
      </rPr>
      <t>We will share the test results per each test item.</t>
    </r>
    <phoneticPr fontId="1"/>
  </si>
  <si>
    <r>
      <rPr>
        <sz val="10.5"/>
        <color theme="1"/>
        <rFont val="ＭＳ 明朝"/>
        <family val="1"/>
        <charset val="128"/>
      </rPr>
      <t>　　</t>
    </r>
    <r>
      <rPr>
        <sz val="10.5"/>
        <color theme="1"/>
        <rFont val="Times New Roman"/>
        <family val="1"/>
      </rPr>
      <t>4.</t>
    </r>
    <r>
      <rPr>
        <sz val="7"/>
        <color theme="1"/>
        <rFont val="Times New Roman"/>
        <family val="1"/>
      </rPr>
      <t> </t>
    </r>
    <r>
      <rPr>
        <sz val="10.5"/>
        <color theme="1"/>
        <rFont val="Times New Roman"/>
        <family val="1"/>
      </rPr>
      <t>After we have shared the results for all the test items which you applied for, 
       the Pre-test is complete.</t>
    </r>
    <phoneticPr fontId="1"/>
  </si>
  <si>
    <r>
      <rPr>
        <sz val="10.5"/>
        <color theme="1"/>
        <rFont val="ＭＳ 明朝"/>
        <family val="1"/>
        <charset val="128"/>
      </rPr>
      <t>【</t>
    </r>
    <r>
      <rPr>
        <sz val="10.5"/>
        <color theme="1"/>
        <rFont val="Times New Roman"/>
        <family val="1"/>
      </rPr>
      <t>In the case of shipping your samples</t>
    </r>
    <r>
      <rPr>
        <sz val="10.5"/>
        <color theme="1"/>
        <rFont val="ＭＳ 明朝"/>
        <family val="1"/>
        <charset val="128"/>
      </rPr>
      <t>】</t>
    </r>
    <phoneticPr fontId="1"/>
  </si>
  <si>
    <r>
      <rPr>
        <sz val="10.5"/>
        <color theme="1"/>
        <rFont val="ＭＳ 明朝"/>
        <family val="1"/>
        <charset val="128"/>
      </rPr>
      <t>　　</t>
    </r>
    <r>
      <rPr>
        <sz val="10.5"/>
        <color theme="1"/>
        <rFont val="Times New Roman"/>
        <family val="1"/>
      </rPr>
      <t>1. Please ship your samples by the due date.</t>
    </r>
    <phoneticPr fontId="1"/>
  </si>
  <si>
    <r>
      <rPr>
        <sz val="10.5"/>
        <color theme="1"/>
        <rFont val="ＭＳ 明朝"/>
        <family val="1"/>
        <charset val="128"/>
      </rPr>
      <t>　　</t>
    </r>
    <r>
      <rPr>
        <sz val="10.5"/>
        <color theme="1"/>
        <rFont val="Times New Roman"/>
        <family val="1"/>
      </rPr>
      <t>2. After all the test items are completed, we will send you the test report by mail, 
       and ship back your samples.</t>
    </r>
    <phoneticPr fontId="1"/>
  </si>
  <si>
    <t xml:space="preserve">       *Please kindly bear the shipping and handling charges.</t>
    <phoneticPr fontId="1"/>
  </si>
  <si>
    <t xml:space="preserve">   [Address]</t>
    <phoneticPr fontId="1"/>
  </si>
  <si>
    <t xml:space="preserve">   Sony Global Manufacturing &amp; Operations Corporation
   Certification Test Team Quality Assurance Department 1</t>
    <phoneticPr fontId="1"/>
  </si>
  <si>
    <t xml:space="preserve">   8-4 Shiomi
   Kisarazu-shi
   Chiba Prefecture, Japan</t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</si>
  <si>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Access</t>
    </r>
    <phoneticPr fontId="1"/>
  </si>
  <si>
    <t>From Kisarazu Station of JR Uchibo-line</t>
    <phoneticPr fontId="1"/>
  </si>
  <si>
    <t>Kisarazu Site of Sony Global Manufacturing &amp; Operations Corporation:</t>
    <phoneticPr fontId="1"/>
  </si>
  <si>
    <t>10 minutes by taxi</t>
    <phoneticPr fontId="1"/>
  </si>
  <si>
    <r>
      <t xml:space="preserve">  </t>
    </r>
    <r>
      <rPr>
        <u/>
        <sz val="11"/>
        <color theme="10"/>
        <rFont val="Times New Roman"/>
        <family val="1"/>
      </rPr>
      <t>e-mail : sgmo-felica-kentei@sony.com</t>
    </r>
    <phoneticPr fontId="1"/>
  </si>
  <si>
    <t>Application Form for Mobile FeliCa RF Performance Certification Pre-test</t>
    <phoneticPr fontId="1"/>
  </si>
  <si>
    <t>I accept the terms and conditions of the Pre-test guidelines and shall apply for the Pre-test.</t>
    <phoneticPr fontId="1"/>
  </si>
  <si>
    <t>Date of application:</t>
    <phoneticPr fontId="1"/>
  </si>
  <si>
    <t xml:space="preserve">   </t>
    <phoneticPr fontId="1"/>
  </si>
  <si>
    <t xml:space="preserve">Signature:  </t>
  </si>
  <si>
    <t>Email:</t>
    <phoneticPr fontId="1"/>
  </si>
  <si>
    <t>Description of your sample submitted for testing:</t>
    <phoneticPr fontId="1"/>
  </si>
  <si>
    <t>Please indicate the following items in a drawing or photo.</t>
    <phoneticPr fontId="1"/>
  </si>
  <si>
    <t>(1)Measurement center point: Please specify on the measurement sample.</t>
    <phoneticPr fontId="1"/>
  </si>
  <si>
    <t>(2)0-degree direction: Please submit an Attachment indicating the 0 degree direction and XY direction.</t>
    <phoneticPr fontId="1"/>
  </si>
  <si>
    <t>Sony Global Manufacturing &amp; Operations Corporation
Certification Test Team Quality Assurance Department 1</t>
    <phoneticPr fontId="1"/>
  </si>
  <si>
    <t>8-4 Shiomi
Kisarazu-shi
Chiba Prefecture</t>
    <phoneticPr fontId="1"/>
  </si>
  <si>
    <t xml:space="preserve">Certification Specification in accordance with the criteria specified by the mobile phone's frequency.   </t>
    <phoneticPr fontId="1"/>
  </si>
  <si>
    <t>Basic test</t>
  </si>
  <si>
    <t>Minimum</t>
    <phoneticPr fontId="1"/>
  </si>
  <si>
    <t>Standard</t>
    <phoneticPr fontId="1"/>
  </si>
  <si>
    <t>Maximum</t>
    <phoneticPr fontId="1"/>
  </si>
  <si>
    <t>Maximum communication distance measuring</t>
  </si>
  <si>
    <t>Measuring the Maximum Communication Distance</t>
    <phoneticPr fontId="1"/>
  </si>
  <si>
    <t>Measuring Communication Holes - Measuring a Wide Range</t>
    <phoneticPr fontId="1"/>
  </si>
  <si>
    <t>Measuring Communication Holes - Measuring the Center Area</t>
    <phoneticPr fontId="1"/>
  </si>
  <si>
    <t>Verifying the Contact Surface</t>
    <phoneticPr fontId="1"/>
  </si>
  <si>
    <t>Bus reader</t>
    <phoneticPr fontId="1"/>
  </si>
  <si>
    <t>Car-Mounted Reader(Communication Performance)</t>
    <phoneticPr fontId="1"/>
  </si>
  <si>
    <t>Car-Mounted Reader(Out-of-Range Communication)</t>
    <phoneticPr fontId="1"/>
  </si>
  <si>
    <t>M-Class Reader/Writer (RC-S012B)</t>
    <phoneticPr fontId="1"/>
  </si>
  <si>
    <t>Edy Terminal</t>
    <phoneticPr fontId="1"/>
  </si>
  <si>
    <t>S-Class Reader/Writer (RC-S380)</t>
    <phoneticPr fontId="1"/>
  </si>
  <si>
    <t>Performance Test with an Actual Terminal</t>
    <phoneticPr fontId="1"/>
  </si>
  <si>
    <t>Basic Sequence Test</t>
  </si>
  <si>
    <t>Verifying the Operation</t>
    <phoneticPr fontId="1"/>
  </si>
  <si>
    <t>Basic Performance Test</t>
    <phoneticPr fontId="1"/>
  </si>
  <si>
    <t>yen</t>
    <phoneticPr fontId="1"/>
  </si>
  <si>
    <t>days</t>
    <phoneticPr fontId="1"/>
  </si>
  <si>
    <t>Optional test</t>
  </si>
  <si>
    <t>E-money</t>
    <phoneticPr fontId="1"/>
  </si>
  <si>
    <t>Car-Mounted</t>
    <phoneticPr fontId="1"/>
  </si>
  <si>
    <t>0 degree</t>
    <phoneticPr fontId="1"/>
  </si>
  <si>
    <t>90 degree</t>
    <phoneticPr fontId="1"/>
  </si>
  <si>
    <t>180 degree</t>
    <phoneticPr fontId="1"/>
  </si>
  <si>
    <t>X-axis</t>
    <phoneticPr fontId="1"/>
  </si>
  <si>
    <t>Y-axis</t>
    <phoneticPr fontId="1"/>
  </si>
  <si>
    <t>Distance</t>
    <phoneticPr fontId="1"/>
  </si>
  <si>
    <t>Mobile phone frequency</t>
  </si>
  <si>
    <t>Reader/Writer</t>
  </si>
  <si>
    <t>R/W frequency</t>
  </si>
  <si>
    <t>Angle</t>
  </si>
  <si>
    <t>Measurement range</t>
  </si>
  <si>
    <t>Measurement interval</t>
  </si>
  <si>
    <r>
      <rPr>
        <sz val="11"/>
        <color theme="1"/>
        <rFont val="ＭＳ 明朝"/>
        <family val="1"/>
        <charset val="128"/>
      </rPr>
      <t>モバイル</t>
    </r>
    <r>
      <rPr>
        <sz val="11"/>
        <color theme="1"/>
        <rFont val="Times New Roman"/>
        <family val="1"/>
      </rPr>
      <t xml:space="preserve">FeliCa RF </t>
    </r>
    <r>
      <rPr>
        <sz val="11"/>
        <color theme="1"/>
        <rFont val="ＭＳ 明朝"/>
        <family val="1"/>
        <charset val="128"/>
      </rPr>
      <t>性能検定事前測定申請にあたり、事前測定約款の内容に同意します。</t>
    </r>
    <rPh sb="29" eb="31">
      <t>ジゼン</t>
    </rPh>
    <rPh sb="31" eb="33">
      <t>ソクテイ</t>
    </rPh>
    <phoneticPr fontId="1"/>
  </si>
  <si>
    <r>
      <t xml:space="preserve">Information of Applicant </t>
    </r>
    <r>
      <rPr>
        <b/>
        <sz val="12"/>
        <color theme="1"/>
        <rFont val="ＭＳ 明朝"/>
        <family val="1"/>
        <charset val="128"/>
      </rPr>
      <t>：</t>
    </r>
    <phoneticPr fontId="1"/>
  </si>
  <si>
    <r>
      <t>Applicant name</t>
    </r>
    <r>
      <rPr>
        <sz val="12"/>
        <color theme="1"/>
        <rFont val="ＭＳ 明朝"/>
        <family val="1"/>
        <charset val="128"/>
      </rPr>
      <t>：　</t>
    </r>
    <phoneticPr fontId="1"/>
  </si>
  <si>
    <r>
      <t>Company name</t>
    </r>
    <r>
      <rPr>
        <sz val="12"/>
        <color theme="1"/>
        <rFont val="ＭＳ 明朝"/>
        <family val="1"/>
        <charset val="128"/>
      </rPr>
      <t>：　　　　　　　　　　　　　　　　　　　　　　　　　　　　　　　　　　　　　　　　　　　　　　　　　　　　　　　　　　　　　　　　　　　　　　　　</t>
    </r>
    <phoneticPr fontId="1"/>
  </si>
  <si>
    <r>
      <t>Department:</t>
    </r>
    <r>
      <rPr>
        <sz val="12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　　　　　　　　　　　</t>
    </r>
    <phoneticPr fontId="1"/>
  </si>
  <si>
    <r>
      <t>Address:</t>
    </r>
    <r>
      <rPr>
        <sz val="12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　　　　　　　　　　　</t>
    </r>
    <phoneticPr fontId="1"/>
  </si>
  <si>
    <r>
      <t>Phone:</t>
    </r>
    <r>
      <rPr>
        <sz val="12"/>
        <color theme="1"/>
        <rFont val="ＭＳ 明朝"/>
        <family val="1"/>
        <charset val="128"/>
      </rPr>
      <t>　　　　　　　　　　　　　　　　　</t>
    </r>
    <phoneticPr fontId="1"/>
  </si>
  <si>
    <r>
      <t>FAX</t>
    </r>
    <r>
      <rPr>
        <sz val="12"/>
        <color theme="1"/>
        <rFont val="ＭＳ 明朝"/>
        <family val="1"/>
        <charset val="128"/>
      </rPr>
      <t>：　　</t>
    </r>
    <phoneticPr fontId="1"/>
  </si>
  <si>
    <r>
      <t>Remarks</t>
    </r>
    <r>
      <rPr>
        <sz val="12"/>
        <color theme="1"/>
        <rFont val="ＭＳ 明朝"/>
        <family val="1"/>
        <charset val="128"/>
      </rPr>
      <t>：　　　　　　　　　　　　　　　　　　　　　　　　　　　　　　　　　　　　　　　　　　　　　　　</t>
    </r>
    <phoneticPr fontId="1"/>
  </si>
  <si>
    <r>
      <t>Test type</t>
    </r>
    <r>
      <rPr>
        <b/>
        <sz val="14"/>
        <color theme="1"/>
        <rFont val="ＭＳ 明朝"/>
        <family val="1"/>
        <charset val="128"/>
      </rPr>
      <t>：</t>
    </r>
    <phoneticPr fontId="1"/>
  </si>
  <si>
    <r>
      <rPr>
        <sz val="12"/>
        <color theme="1"/>
        <rFont val="ＭＳ 明朝"/>
        <family val="1"/>
        <charset val="128"/>
      </rPr>
      <t>　　　　</t>
    </r>
    <r>
      <rPr>
        <sz val="12"/>
        <color theme="1"/>
        <rFont val="Times New Roman"/>
        <family val="1"/>
      </rPr>
      <t>Basic test   : To test all items which are conducted in the Certification test</t>
    </r>
    <phoneticPr fontId="1"/>
  </si>
  <si>
    <r>
      <rPr>
        <sz val="12"/>
        <color theme="1"/>
        <rFont val="ＭＳ 明朝"/>
        <family val="1"/>
        <charset val="128"/>
      </rPr>
      <t>　　　　</t>
    </r>
    <r>
      <rPr>
        <sz val="12"/>
        <color theme="1"/>
        <rFont val="Times New Roman"/>
        <family val="1"/>
      </rPr>
      <t>Optional test : To test the items based on your specified requirements</t>
    </r>
    <phoneticPr fontId="1"/>
  </si>
  <si>
    <r>
      <t>Remarks:</t>
    </r>
    <r>
      <rPr>
        <sz val="12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　　</t>
    </r>
    <phoneticPr fontId="1"/>
  </si>
  <si>
    <r>
      <t>Desired certification test period</t>
    </r>
    <r>
      <rPr>
        <b/>
        <sz val="12"/>
        <color theme="1"/>
        <rFont val="ＭＳ 明朝"/>
        <family val="1"/>
        <charset val="128"/>
      </rPr>
      <t>：</t>
    </r>
    <phoneticPr fontId="1"/>
  </si>
  <si>
    <r>
      <t>Preferred test starting date</t>
    </r>
    <r>
      <rPr>
        <sz val="11"/>
        <color theme="1"/>
        <rFont val="ＭＳ 明朝"/>
        <family val="1"/>
        <charset val="128"/>
      </rPr>
      <t>：　　　　　　　　　　　　　　　　　　　　　　　　　　　　　</t>
    </r>
  </si>
  <si>
    <r>
      <t>Sample shipment method</t>
    </r>
    <r>
      <rPr>
        <sz val="12"/>
        <color theme="1"/>
        <rFont val="ＭＳ 明朝"/>
        <family val="1"/>
        <charset val="128"/>
      </rPr>
      <t>：　</t>
    </r>
    <phoneticPr fontId="1"/>
  </si>
  <si>
    <r>
      <t>Waiting room</t>
    </r>
    <r>
      <rPr>
        <sz val="12"/>
        <color theme="1"/>
        <rFont val="ＭＳ 明朝"/>
        <family val="1"/>
        <charset val="128"/>
      </rPr>
      <t>：</t>
    </r>
    <phoneticPr fontId="1"/>
  </si>
  <si>
    <r>
      <rPr>
        <sz val="12"/>
        <color theme="1"/>
        <rFont val="ＭＳ 明朝"/>
        <family val="1"/>
        <charset val="128"/>
      </rPr>
      <t>　　　</t>
    </r>
    <r>
      <rPr>
        <sz val="12"/>
        <color theme="1"/>
        <rFont val="Times New Roman"/>
        <family val="1"/>
      </rPr>
      <t>Use</t>
    </r>
    <phoneticPr fontId="1"/>
  </si>
  <si>
    <r>
      <rPr>
        <sz val="12"/>
        <color theme="1"/>
        <rFont val="ＭＳ 明朝"/>
        <family val="1"/>
        <charset val="128"/>
      </rPr>
      <t>（</t>
    </r>
    <r>
      <rPr>
        <sz val="12"/>
        <color theme="1"/>
        <rFont val="Times New Roman"/>
        <family val="1"/>
      </rPr>
      <t>Name</t>
    </r>
    <r>
      <rPr>
        <sz val="12"/>
        <color theme="1"/>
        <rFont val="ＭＳ 明朝"/>
        <family val="1"/>
        <charset val="128"/>
      </rPr>
      <t>：</t>
    </r>
    <phoneticPr fontId="1"/>
  </si>
  <si>
    <r>
      <rPr>
        <sz val="11"/>
        <color theme="1"/>
        <rFont val="ＭＳ 明朝"/>
        <family val="1"/>
        <charset val="128"/>
      </rPr>
      <t>）</t>
    </r>
    <phoneticPr fontId="1"/>
  </si>
  <si>
    <r>
      <t>Time</t>
    </r>
    <r>
      <rPr>
        <sz val="11"/>
        <color theme="1"/>
        <rFont val="ＭＳ 明朝"/>
        <family val="1"/>
        <charset val="128"/>
      </rPr>
      <t>：</t>
    </r>
    <phoneticPr fontId="1"/>
  </si>
  <si>
    <r>
      <rPr>
        <sz val="12"/>
        <color theme="1"/>
        <rFont val="ＭＳ 明朝"/>
        <family val="1"/>
        <charset val="128"/>
      </rPr>
      <t>　～</t>
    </r>
    <phoneticPr fontId="1"/>
  </si>
  <si>
    <r>
      <rPr>
        <sz val="12"/>
        <color theme="1"/>
        <rFont val="ＭＳ 明朝"/>
        <family val="1"/>
        <charset val="128"/>
      </rPr>
      <t>　　　</t>
    </r>
    <r>
      <rPr>
        <sz val="12"/>
        <color theme="1"/>
        <rFont val="Times New Roman"/>
        <family val="1"/>
      </rPr>
      <t>Do not use</t>
    </r>
    <phoneticPr fontId="1"/>
  </si>
  <si>
    <r>
      <t>Test Laboratory</t>
    </r>
    <r>
      <rPr>
        <b/>
        <sz val="12"/>
        <color theme="1"/>
        <rFont val="ＭＳ 明朝"/>
        <family val="1"/>
        <charset val="128"/>
      </rPr>
      <t>：</t>
    </r>
    <phoneticPr fontId="1"/>
  </si>
  <si>
    <t>e-mail : sgmo-felica-kentei@sony.com</t>
    <phoneticPr fontId="1"/>
  </si>
  <si>
    <t>unit</t>
    <phoneticPr fontId="1"/>
  </si>
  <si>
    <r>
      <rPr>
        <sz val="8"/>
        <rFont val="ＭＳ 明朝"/>
        <family val="1"/>
        <charset val="128"/>
      </rPr>
      <t>時間単価</t>
    </r>
    <rPh sb="0" eb="2">
      <t>ジカン</t>
    </rPh>
    <rPh sb="2" eb="4">
      <t>タンカ</t>
    </rPh>
    <phoneticPr fontId="1"/>
  </si>
  <si>
    <r>
      <rPr>
        <sz val="10.5"/>
        <color theme="1"/>
        <rFont val="ＭＳ 明朝"/>
        <family val="1"/>
        <charset val="128"/>
      </rPr>
      <t>※</t>
    </r>
    <r>
      <rPr>
        <sz val="10.5"/>
        <color theme="1"/>
        <rFont val="Times New Roman"/>
        <family val="1"/>
      </rPr>
      <t xml:space="preserve">The measurement is conducted based on the Mobile FeliCa RF performance  </t>
    </r>
    <phoneticPr fontId="1"/>
  </si>
  <si>
    <r>
      <rPr>
        <sz val="11"/>
        <color theme="1"/>
        <rFont val="ＭＳ 明朝"/>
        <family val="1"/>
        <charset val="128"/>
      </rPr>
      <t>時間</t>
    </r>
    <r>
      <rPr>
        <sz val="11"/>
        <color theme="1"/>
        <rFont val="Times New Roman"/>
        <family val="1"/>
      </rPr>
      <t>(</t>
    </r>
    <r>
      <rPr>
        <sz val="11"/>
        <color theme="1"/>
        <rFont val="ＭＳ 明朝"/>
        <family val="1"/>
        <charset val="128"/>
      </rPr>
      <t>秒</t>
    </r>
    <r>
      <rPr>
        <sz val="11"/>
        <color theme="1"/>
        <rFont val="Times New Roman"/>
        <family val="1"/>
      </rPr>
      <t>)</t>
    </r>
    <rPh sb="0" eb="2">
      <t>ジカン</t>
    </rPh>
    <rPh sb="3" eb="4">
      <t>ビョウ</t>
    </rPh>
    <phoneticPr fontId="1"/>
  </si>
  <si>
    <r>
      <rPr>
        <sz val="11"/>
        <rFont val="ＭＳ 明朝"/>
        <family val="1"/>
        <charset val="128"/>
      </rPr>
      <t>料金</t>
    </r>
    <rPh sb="0" eb="2">
      <t>リョウキン</t>
    </rPh>
    <phoneticPr fontId="1"/>
  </si>
  <si>
    <r>
      <rPr>
        <sz val="11"/>
        <rFont val="ＭＳ 明朝"/>
        <family val="1"/>
        <charset val="128"/>
      </rPr>
      <t>時間</t>
    </r>
    <r>
      <rPr>
        <sz val="11"/>
        <rFont val="Times New Roman"/>
        <family val="1"/>
      </rPr>
      <t>(H)</t>
    </r>
    <rPh sb="0" eb="2">
      <t>ジカン</t>
    </rPh>
    <phoneticPr fontId="1"/>
  </si>
  <si>
    <r>
      <rPr>
        <sz val="8"/>
        <color theme="1"/>
        <rFont val="ＭＳ 明朝"/>
        <family val="1"/>
        <charset val="128"/>
      </rPr>
      <t>測定</t>
    </r>
    <r>
      <rPr>
        <sz val="8"/>
        <color theme="1"/>
        <rFont val="Times New Roman"/>
        <family val="1"/>
      </rPr>
      <t>Total</t>
    </r>
    <rPh sb="0" eb="2">
      <t>ソクテイ</t>
    </rPh>
    <phoneticPr fontId="1"/>
  </si>
  <si>
    <r>
      <rPr>
        <sz val="8"/>
        <color theme="1"/>
        <rFont val="ＭＳ 明朝"/>
        <family val="1"/>
        <charset val="128"/>
      </rPr>
      <t>設置</t>
    </r>
    <r>
      <rPr>
        <sz val="8"/>
        <color theme="1"/>
        <rFont val="Times New Roman"/>
        <family val="1"/>
      </rPr>
      <t>Total</t>
    </r>
    <rPh sb="0" eb="2">
      <t>セッチ</t>
    </rPh>
    <phoneticPr fontId="1"/>
  </si>
  <si>
    <r>
      <rPr>
        <sz val="6"/>
        <color theme="1"/>
        <rFont val="ＭＳ 明朝"/>
        <family val="1"/>
        <charset val="128"/>
      </rPr>
      <t>エージング</t>
    </r>
    <r>
      <rPr>
        <sz val="6"/>
        <color theme="1"/>
        <rFont val="Times New Roman"/>
        <family val="1"/>
      </rPr>
      <t>Total</t>
    </r>
    <phoneticPr fontId="1"/>
  </si>
  <si>
    <r>
      <rPr>
        <sz val="6"/>
        <color theme="1"/>
        <rFont val="ＭＳ 明朝"/>
        <family val="1"/>
        <charset val="128"/>
      </rPr>
      <t>測定時間</t>
    </r>
    <rPh sb="0" eb="2">
      <t>ソクテイ</t>
    </rPh>
    <rPh sb="2" eb="4">
      <t>ジカン</t>
    </rPh>
    <phoneticPr fontId="1"/>
  </si>
  <si>
    <r>
      <t>Polling</t>
    </r>
    <r>
      <rPr>
        <sz val="6"/>
        <color theme="1"/>
        <rFont val="ＭＳ 明朝"/>
        <family val="1"/>
        <charset val="128"/>
      </rPr>
      <t>時間</t>
    </r>
    <rPh sb="7" eb="9">
      <t>ジカン</t>
    </rPh>
    <phoneticPr fontId="1"/>
  </si>
  <si>
    <r>
      <rPr>
        <sz val="6"/>
        <color theme="1"/>
        <rFont val="ＭＳ 明朝"/>
        <family val="1"/>
        <charset val="128"/>
      </rPr>
      <t>設置時間</t>
    </r>
    <rPh sb="0" eb="2">
      <t>セッチ</t>
    </rPh>
    <rPh sb="2" eb="4">
      <t>ジカン</t>
    </rPh>
    <phoneticPr fontId="1"/>
  </si>
  <si>
    <r>
      <rPr>
        <sz val="6"/>
        <color theme="1"/>
        <rFont val="ＭＳ 明朝"/>
        <family val="1"/>
        <charset val="128"/>
      </rPr>
      <t>エージング</t>
    </r>
    <phoneticPr fontId="1"/>
  </si>
  <si>
    <r>
      <rPr>
        <sz val="6"/>
        <color theme="1"/>
        <rFont val="ＭＳ 明朝"/>
        <family val="1"/>
        <charset val="128"/>
      </rPr>
      <t>オフセット</t>
    </r>
    <phoneticPr fontId="1"/>
  </si>
  <si>
    <r>
      <rPr>
        <sz val="6"/>
        <color theme="1"/>
        <rFont val="ＭＳ 明朝"/>
        <family val="1"/>
        <charset val="128"/>
      </rPr>
      <t>ポイント数</t>
    </r>
    <rPh sb="4" eb="5">
      <t>スウ</t>
    </rPh>
    <phoneticPr fontId="1"/>
  </si>
  <si>
    <r>
      <rPr>
        <sz val="8"/>
        <rFont val="ＭＳ 明朝"/>
        <family val="1"/>
        <charset val="128"/>
      </rPr>
      <t>端末数</t>
    </r>
    <rPh sb="0" eb="2">
      <t>タンマツ</t>
    </rPh>
    <rPh sb="2" eb="3">
      <t>カズ</t>
    </rPh>
    <phoneticPr fontId="1"/>
  </si>
  <si>
    <r>
      <rPr>
        <sz val="6"/>
        <rFont val="ＭＳ 明朝"/>
        <family val="1"/>
        <charset val="128"/>
      </rPr>
      <t>オフセット数</t>
    </r>
    <rPh sb="5" eb="6">
      <t>スウ</t>
    </rPh>
    <phoneticPr fontId="1"/>
  </si>
  <si>
    <r>
      <rPr>
        <sz val="5"/>
        <rFont val="ＭＳ 明朝"/>
        <family val="1"/>
        <charset val="128"/>
      </rPr>
      <t>エージング数</t>
    </r>
    <rPh sb="5" eb="6">
      <t>スウ</t>
    </rPh>
    <phoneticPr fontId="1"/>
  </si>
  <si>
    <r>
      <rPr>
        <sz val="8"/>
        <rFont val="ＭＳ 明朝"/>
        <family val="1"/>
        <charset val="128"/>
      </rPr>
      <t>測定端末台数</t>
    </r>
    <rPh sb="0" eb="2">
      <t>ソクテイ</t>
    </rPh>
    <rPh sb="2" eb="4">
      <t>タンマツ</t>
    </rPh>
    <rPh sb="4" eb="6">
      <t>ダイスウ</t>
    </rPh>
    <phoneticPr fontId="1"/>
  </si>
  <si>
    <r>
      <rPr>
        <sz val="11"/>
        <rFont val="ＭＳ 明朝"/>
        <family val="1"/>
        <charset val="128"/>
      </rPr>
      <t>測定</t>
    </r>
    <rPh sb="0" eb="2">
      <t>ソクテイ</t>
    </rPh>
    <phoneticPr fontId="1"/>
  </si>
  <si>
    <r>
      <rPr>
        <sz val="11"/>
        <color theme="1"/>
        <rFont val="ＭＳ 明朝"/>
        <family val="1"/>
        <charset val="128"/>
      </rPr>
      <t>携帯端末</t>
    </r>
    <rPh sb="0" eb="2">
      <t>ケイタイ</t>
    </rPh>
    <rPh sb="2" eb="4">
      <t>タンマツ</t>
    </rPh>
    <phoneticPr fontId="1"/>
  </si>
  <si>
    <r>
      <rPr>
        <sz val="11"/>
        <color theme="1"/>
        <rFont val="ＭＳ 明朝"/>
        <family val="1"/>
        <charset val="128"/>
      </rPr>
      <t>　</t>
    </r>
    <phoneticPr fontId="1"/>
  </si>
  <si>
    <r>
      <rPr>
        <sz val="11"/>
        <color theme="1"/>
        <rFont val="ＭＳ 明朝"/>
        <family val="1"/>
        <charset val="128"/>
      </rPr>
      <t>受付</t>
    </r>
    <rPh sb="0" eb="2">
      <t>ウケツケ</t>
    </rPh>
    <phoneticPr fontId="1"/>
  </si>
  <si>
    <r>
      <rPr>
        <sz val="9"/>
        <rFont val="ＭＳ 明朝"/>
        <family val="1"/>
        <charset val="128"/>
      </rPr>
      <t>下限品</t>
    </r>
    <rPh sb="0" eb="2">
      <t>カゲン</t>
    </rPh>
    <rPh sb="2" eb="3">
      <t>ヒン</t>
    </rPh>
    <phoneticPr fontId="1"/>
  </si>
  <si>
    <r>
      <rPr>
        <sz val="11"/>
        <color theme="1"/>
        <rFont val="ＭＳ 明朝"/>
        <family val="1"/>
        <charset val="128"/>
      </rPr>
      <t>不可①</t>
    </r>
    <rPh sb="0" eb="2">
      <t>フカ</t>
    </rPh>
    <phoneticPr fontId="1"/>
  </si>
  <si>
    <r>
      <rPr>
        <sz val="9"/>
        <rFont val="ＭＳ 明朝"/>
        <family val="1"/>
        <charset val="128"/>
      </rPr>
      <t>標準品</t>
    </r>
    <rPh sb="0" eb="3">
      <t>ヒョウジュンヒン</t>
    </rPh>
    <phoneticPr fontId="1"/>
  </si>
  <si>
    <r>
      <rPr>
        <sz val="11"/>
        <color theme="1"/>
        <rFont val="ＭＳ 明朝"/>
        <family val="1"/>
        <charset val="128"/>
      </rPr>
      <t>不可②</t>
    </r>
    <rPh sb="0" eb="2">
      <t>フカ</t>
    </rPh>
    <phoneticPr fontId="1"/>
  </si>
  <si>
    <r>
      <rPr>
        <sz val="9"/>
        <rFont val="ＭＳ 明朝"/>
        <family val="1"/>
        <charset val="128"/>
      </rPr>
      <t>上限品</t>
    </r>
    <rPh sb="0" eb="2">
      <t>ジョウゲン</t>
    </rPh>
    <rPh sb="2" eb="3">
      <t>ヒン</t>
    </rPh>
    <phoneticPr fontId="1"/>
  </si>
  <si>
    <r>
      <t>or</t>
    </r>
    <r>
      <rPr>
        <sz val="9"/>
        <rFont val="ＭＳ 明朝"/>
        <family val="1"/>
        <charset val="128"/>
      </rPr>
      <t>下標上</t>
    </r>
    <rPh sb="2" eb="3">
      <t>シタ</t>
    </rPh>
    <rPh sb="3" eb="4">
      <t>ヒョウ</t>
    </rPh>
    <rPh sb="4" eb="5">
      <t>ジョウ</t>
    </rPh>
    <phoneticPr fontId="1"/>
  </si>
  <si>
    <r>
      <t>and</t>
    </r>
    <r>
      <rPr>
        <sz val="9"/>
        <rFont val="ＭＳ 明朝"/>
        <family val="1"/>
        <charset val="128"/>
      </rPr>
      <t>下上</t>
    </r>
    <rPh sb="3" eb="4">
      <t>シタ</t>
    </rPh>
    <rPh sb="4" eb="5">
      <t>ウエ</t>
    </rPh>
    <phoneticPr fontId="1"/>
  </si>
  <si>
    <r>
      <t>or</t>
    </r>
    <r>
      <rPr>
        <sz val="9"/>
        <rFont val="ＭＳ 明朝"/>
        <family val="1"/>
        <charset val="128"/>
      </rPr>
      <t>下上</t>
    </r>
    <rPh sb="2" eb="3">
      <t>シタ</t>
    </rPh>
    <rPh sb="3" eb="4">
      <t>ウエ</t>
    </rPh>
    <phoneticPr fontId="1"/>
  </si>
  <si>
    <r>
      <rPr>
        <sz val="11"/>
        <color theme="1"/>
        <rFont val="ＭＳ 明朝"/>
        <family val="1"/>
        <charset val="128"/>
      </rPr>
      <t>基本</t>
    </r>
    <rPh sb="0" eb="2">
      <t>キホン</t>
    </rPh>
    <phoneticPr fontId="1"/>
  </si>
  <si>
    <r>
      <rPr>
        <sz val="11"/>
        <color theme="1"/>
        <rFont val="ＭＳ 明朝"/>
        <family val="1"/>
        <charset val="128"/>
      </rPr>
      <t>最大</t>
    </r>
    <rPh sb="0" eb="2">
      <t>サイダイ</t>
    </rPh>
    <phoneticPr fontId="1"/>
  </si>
  <si>
    <r>
      <rPr>
        <sz val="11"/>
        <color theme="1"/>
        <rFont val="ＭＳ 明朝"/>
        <family val="1"/>
        <charset val="128"/>
      </rPr>
      <t>まとめ</t>
    </r>
    <phoneticPr fontId="1"/>
  </si>
  <si>
    <r>
      <rPr>
        <sz val="11"/>
        <rFont val="ＭＳ 明朝"/>
        <family val="1"/>
        <charset val="128"/>
      </rPr>
      <t>最大通信距離測定</t>
    </r>
    <rPh sb="0" eb="2">
      <t>サイダイ</t>
    </rPh>
    <rPh sb="2" eb="4">
      <t>ツウシン</t>
    </rPh>
    <rPh sb="4" eb="6">
      <t>キョリ</t>
    </rPh>
    <rPh sb="6" eb="8">
      <t>ソクテイ</t>
    </rPh>
    <phoneticPr fontId="1"/>
  </si>
  <si>
    <r>
      <t>Fee</t>
    </r>
    <r>
      <rPr>
        <sz val="11"/>
        <color theme="1"/>
        <rFont val="ＭＳ 明朝"/>
        <family val="1"/>
        <charset val="128"/>
      </rPr>
      <t>：</t>
    </r>
    <phoneticPr fontId="1"/>
  </si>
  <si>
    <r>
      <t>Period</t>
    </r>
    <r>
      <rPr>
        <sz val="11"/>
        <color theme="1"/>
        <rFont val="ＭＳ 明朝"/>
        <family val="1"/>
        <charset val="128"/>
      </rPr>
      <t>：</t>
    </r>
    <phoneticPr fontId="1"/>
  </si>
  <si>
    <r>
      <rPr>
        <sz val="10.5"/>
        <color theme="1"/>
        <rFont val="ＭＳ 明朝"/>
        <family val="1"/>
        <charset val="128"/>
      </rPr>
      <t>※</t>
    </r>
    <r>
      <rPr>
        <sz val="10.5"/>
        <color theme="1"/>
        <rFont val="Times New Roman"/>
        <family val="1"/>
      </rPr>
      <t>If you want your samples to be tested with more than one Reader/Writers, please use Menu 2.</t>
    </r>
    <phoneticPr fontId="1"/>
  </si>
  <si>
    <r>
      <rPr>
        <sz val="9"/>
        <rFont val="ＭＳ 明朝"/>
        <family val="1"/>
        <charset val="128"/>
      </rPr>
      <t>時間単価</t>
    </r>
    <rPh sb="0" eb="2">
      <t>ジカン</t>
    </rPh>
    <rPh sb="2" eb="4">
      <t>タンカ</t>
    </rPh>
    <phoneticPr fontId="1"/>
  </si>
  <si>
    <r>
      <rPr>
        <sz val="9"/>
        <rFont val="ＭＳ 明朝"/>
        <family val="1"/>
        <charset val="128"/>
      </rPr>
      <t>設置</t>
    </r>
    <rPh sb="0" eb="2">
      <t>セッチ</t>
    </rPh>
    <phoneticPr fontId="1"/>
  </si>
  <si>
    <r>
      <rPr>
        <sz val="9"/>
        <rFont val="ＭＳ 明朝"/>
        <family val="1"/>
        <charset val="128"/>
      </rPr>
      <t>エージング</t>
    </r>
    <phoneticPr fontId="1"/>
  </si>
  <si>
    <r>
      <t>RW</t>
    </r>
    <r>
      <rPr>
        <sz val="11"/>
        <rFont val="ＭＳ 明朝"/>
        <family val="1"/>
        <charset val="128"/>
      </rPr>
      <t>端末</t>
    </r>
    <rPh sb="2" eb="4">
      <t>タンマツ</t>
    </rPh>
    <phoneticPr fontId="1"/>
  </si>
  <si>
    <r>
      <rPr>
        <sz val="11"/>
        <rFont val="ＭＳ 明朝"/>
        <family val="1"/>
        <charset val="128"/>
      </rPr>
      <t>測定端末</t>
    </r>
    <rPh sb="0" eb="2">
      <t>ソクテイ</t>
    </rPh>
    <rPh sb="2" eb="4">
      <t>タンマツ</t>
    </rPh>
    <phoneticPr fontId="1"/>
  </si>
  <si>
    <r>
      <rPr>
        <sz val="11"/>
        <color theme="1"/>
        <rFont val="ＭＳ 明朝"/>
        <family val="1"/>
        <charset val="128"/>
      </rPr>
      <t>角度</t>
    </r>
    <rPh sb="0" eb="2">
      <t>カクド</t>
    </rPh>
    <phoneticPr fontId="1"/>
  </si>
  <si>
    <r>
      <rPr>
        <sz val="10"/>
        <rFont val="ＭＳ 明朝"/>
        <family val="1"/>
        <charset val="128"/>
      </rPr>
      <t>端末台数</t>
    </r>
    <rPh sb="0" eb="2">
      <t>タンマツ</t>
    </rPh>
    <rPh sb="2" eb="4">
      <t>ダイスウ</t>
    </rPh>
    <phoneticPr fontId="1"/>
  </si>
  <si>
    <r>
      <t>RW</t>
    </r>
    <r>
      <rPr>
        <sz val="10"/>
        <rFont val="ＭＳ 明朝"/>
        <family val="1"/>
        <charset val="128"/>
      </rPr>
      <t>台数</t>
    </r>
    <rPh sb="2" eb="4">
      <t>ダイスウ</t>
    </rPh>
    <phoneticPr fontId="1"/>
  </si>
  <si>
    <r>
      <rPr>
        <sz val="10"/>
        <rFont val="ＭＳ 明朝"/>
        <family val="1"/>
        <charset val="128"/>
      </rPr>
      <t>角度</t>
    </r>
    <rPh sb="0" eb="2">
      <t>カクド</t>
    </rPh>
    <phoneticPr fontId="1"/>
  </si>
  <si>
    <r>
      <rPr>
        <sz val="11"/>
        <color theme="1"/>
        <rFont val="ＭＳ 明朝"/>
        <family val="1"/>
        <charset val="128"/>
      </rPr>
      <t>通常品</t>
    </r>
    <rPh sb="0" eb="2">
      <t>ツウジョウ</t>
    </rPh>
    <rPh sb="2" eb="3">
      <t>ヒン</t>
    </rPh>
    <phoneticPr fontId="1"/>
  </si>
  <si>
    <r>
      <rPr>
        <sz val="11"/>
        <rFont val="ＭＳ 明朝"/>
        <family val="1"/>
        <charset val="128"/>
      </rPr>
      <t>下限</t>
    </r>
    <rPh sb="0" eb="2">
      <t>カゲン</t>
    </rPh>
    <phoneticPr fontId="1"/>
  </si>
  <si>
    <r>
      <rPr>
        <sz val="9"/>
        <rFont val="ＭＳ 明朝"/>
        <family val="1"/>
        <charset val="128"/>
      </rPr>
      <t>車上</t>
    </r>
    <rPh sb="0" eb="2">
      <t>シャジョウ</t>
    </rPh>
    <phoneticPr fontId="1"/>
  </si>
  <si>
    <r>
      <rPr>
        <sz val="11"/>
        <rFont val="ＭＳ 明朝"/>
        <family val="1"/>
        <charset val="128"/>
      </rPr>
      <t>標準</t>
    </r>
    <rPh sb="0" eb="2">
      <t>ヒョウジュン</t>
    </rPh>
    <phoneticPr fontId="1"/>
  </si>
  <si>
    <r>
      <rPr>
        <sz val="9"/>
        <rFont val="ＭＳ 明朝"/>
        <family val="1"/>
        <charset val="128"/>
      </rPr>
      <t>黒物販</t>
    </r>
    <rPh sb="0" eb="1">
      <t>クロ</t>
    </rPh>
    <rPh sb="1" eb="3">
      <t>ブッパン</t>
    </rPh>
    <phoneticPr fontId="1"/>
  </si>
  <si>
    <r>
      <rPr>
        <sz val="11"/>
        <rFont val="ＭＳ 明朝"/>
        <family val="1"/>
        <charset val="128"/>
      </rPr>
      <t>上限</t>
    </r>
    <rPh sb="0" eb="2">
      <t>ジョウゲン</t>
    </rPh>
    <phoneticPr fontId="1"/>
  </si>
  <si>
    <r>
      <rPr>
        <sz val="9"/>
        <rFont val="ＭＳ 明朝"/>
        <family val="1"/>
        <charset val="128"/>
      </rPr>
      <t>バス</t>
    </r>
    <phoneticPr fontId="1"/>
  </si>
  <si>
    <r>
      <rPr>
        <sz val="11"/>
        <rFont val="ＭＳ 明朝"/>
        <family val="1"/>
        <charset val="128"/>
      </rPr>
      <t>選択</t>
    </r>
    <rPh sb="0" eb="2">
      <t>センタク</t>
    </rPh>
    <phoneticPr fontId="1"/>
  </si>
  <si>
    <r>
      <rPr>
        <sz val="11"/>
        <color theme="1"/>
        <rFont val="ＭＳ 明朝"/>
        <family val="1"/>
        <charset val="128"/>
      </rPr>
      <t>選択</t>
    </r>
    <rPh sb="0" eb="2">
      <t>センタク</t>
    </rPh>
    <phoneticPr fontId="1"/>
  </si>
  <si>
    <r>
      <rPr>
        <sz val="11"/>
        <color theme="1"/>
        <rFont val="ＭＳ 明朝"/>
        <family val="1"/>
        <charset val="128"/>
      </rPr>
      <t>測定</t>
    </r>
    <r>
      <rPr>
        <sz val="11"/>
        <color theme="1"/>
        <rFont val="Times New Roman"/>
        <family val="1"/>
      </rPr>
      <t>RW</t>
    </r>
    <rPh sb="0" eb="2">
      <t>ソクテイ</t>
    </rPh>
    <phoneticPr fontId="1"/>
  </si>
  <si>
    <r>
      <rPr>
        <sz val="11"/>
        <rFont val="ＭＳ 明朝"/>
        <family val="1"/>
        <charset val="128"/>
      </rPr>
      <t>～</t>
    </r>
    <phoneticPr fontId="1"/>
  </si>
  <si>
    <r>
      <rPr>
        <sz val="11"/>
        <color theme="1"/>
        <rFont val="ＭＳ 明朝"/>
        <family val="1"/>
        <charset val="128"/>
      </rPr>
      <t>料金</t>
    </r>
    <rPh sb="0" eb="2">
      <t>リョウキン</t>
    </rPh>
    <phoneticPr fontId="1"/>
  </si>
  <si>
    <r>
      <rPr>
        <sz val="11"/>
        <rFont val="ＭＳ 明朝"/>
        <family val="1"/>
        <charset val="128"/>
      </rPr>
      <t>時間</t>
    </r>
    <r>
      <rPr>
        <sz val="11"/>
        <rFont val="Times New Roman"/>
        <family val="1"/>
      </rPr>
      <t>(</t>
    </r>
    <r>
      <rPr>
        <sz val="11"/>
        <rFont val="ＭＳ 明朝"/>
        <family val="1"/>
        <charset val="128"/>
      </rPr>
      <t>秒</t>
    </r>
    <r>
      <rPr>
        <sz val="11"/>
        <rFont val="Times New Roman"/>
        <family val="1"/>
      </rPr>
      <t>)</t>
    </r>
    <rPh sb="0" eb="2">
      <t>ジカン</t>
    </rPh>
    <rPh sb="3" eb="4">
      <t>ビョウ</t>
    </rPh>
    <phoneticPr fontId="1"/>
  </si>
  <si>
    <r>
      <rPr>
        <sz val="9"/>
        <color theme="1"/>
        <rFont val="ＭＳ 明朝"/>
        <family val="1"/>
        <charset val="128"/>
      </rPr>
      <t>測定</t>
    </r>
    <rPh sb="0" eb="2">
      <t>ソクテイ</t>
    </rPh>
    <phoneticPr fontId="1"/>
  </si>
  <si>
    <r>
      <rPr>
        <sz val="9"/>
        <color theme="1"/>
        <rFont val="ＭＳ 明朝"/>
        <family val="1"/>
        <charset val="128"/>
      </rPr>
      <t>設置</t>
    </r>
    <rPh sb="0" eb="2">
      <t>セッチ</t>
    </rPh>
    <phoneticPr fontId="1"/>
  </si>
  <si>
    <r>
      <rPr>
        <sz val="6"/>
        <rFont val="ＭＳ 明朝"/>
        <family val="1"/>
        <charset val="128"/>
      </rPr>
      <t>エージング</t>
    </r>
    <phoneticPr fontId="1"/>
  </si>
  <si>
    <r>
      <rPr>
        <sz val="6"/>
        <rFont val="ＭＳ 明朝"/>
        <family val="1"/>
        <charset val="128"/>
      </rPr>
      <t>オフセット</t>
    </r>
    <phoneticPr fontId="1"/>
  </si>
  <si>
    <r>
      <rPr>
        <sz val="9"/>
        <color theme="1"/>
        <rFont val="ＭＳ 明朝"/>
        <family val="1"/>
        <charset val="128"/>
      </rPr>
      <t>合計</t>
    </r>
    <rPh sb="0" eb="2">
      <t>ゴウケイ</t>
    </rPh>
    <phoneticPr fontId="1"/>
  </si>
  <si>
    <r>
      <rPr>
        <sz val="10.5"/>
        <color theme="1"/>
        <rFont val="ＭＳ 明朝"/>
        <family val="1"/>
        <charset val="128"/>
      </rPr>
      <t>※</t>
    </r>
    <r>
      <rPr>
        <sz val="10.5"/>
        <color theme="1"/>
        <rFont val="Times New Roman"/>
        <family val="1"/>
      </rPr>
      <t>If you want your samples to be tested with more than 3 Reader/Writers, please copy  Menu 2.</t>
    </r>
    <phoneticPr fontId="1"/>
  </si>
  <si>
    <r>
      <t>E-money Terminal (JT-R591CR-10</t>
    </r>
    <r>
      <rPr>
        <sz val="11"/>
        <color theme="1"/>
        <rFont val="游ゴシック"/>
        <family val="1"/>
        <charset val="128"/>
      </rPr>
      <t>)</t>
    </r>
    <phoneticPr fontId="1"/>
  </si>
  <si>
    <t>JT600</t>
    <phoneticPr fontId="1"/>
  </si>
  <si>
    <t>JT-R600CR</t>
    <phoneticPr fontId="1"/>
  </si>
  <si>
    <t>JT-R600CR</t>
    <phoneticPr fontId="1"/>
  </si>
  <si>
    <t>M010</t>
    <phoneticPr fontId="1"/>
  </si>
  <si>
    <t>New Bus</t>
    <phoneticPr fontId="1"/>
  </si>
  <si>
    <t>Measuring the Performance of Communication with a Gate(EG20)</t>
    <phoneticPr fontId="1"/>
  </si>
  <si>
    <t>Gate EG2</t>
    <phoneticPr fontId="1"/>
  </si>
  <si>
    <t>Old Bus</t>
    <phoneticPr fontId="1"/>
  </si>
  <si>
    <r>
      <t xml:space="preserve">Bus reader </t>
    </r>
    <r>
      <rPr>
        <sz val="11"/>
        <color theme="1"/>
        <rFont val="ＭＳ Ｐ明朝"/>
        <family val="1"/>
        <charset val="128"/>
      </rPr>
      <t>（</t>
    </r>
    <r>
      <rPr>
        <sz val="11"/>
        <color theme="1"/>
        <rFont val="Times New Roman"/>
        <family val="1"/>
      </rPr>
      <t>RC-S470C</t>
    </r>
    <r>
      <rPr>
        <sz val="11"/>
        <color theme="1"/>
        <rFont val="ＭＳ Ｐ明朝"/>
        <family val="1"/>
        <charset val="128"/>
      </rPr>
      <t>）</t>
    </r>
    <phoneticPr fontId="1"/>
  </si>
  <si>
    <r>
      <t xml:space="preserve">Bus reader </t>
    </r>
    <r>
      <rPr>
        <sz val="11"/>
        <color theme="1"/>
        <rFont val="ＭＳ Ｐ明朝"/>
        <family val="1"/>
        <charset val="128"/>
      </rPr>
      <t>（</t>
    </r>
    <r>
      <rPr>
        <sz val="11"/>
        <color theme="1"/>
        <rFont val="Times New Roman"/>
        <family val="1"/>
      </rPr>
      <t>RC-S011C</t>
    </r>
    <r>
      <rPr>
        <sz val="11"/>
        <color theme="1"/>
        <rFont val="ＭＳ Ｐ明朝"/>
        <family val="1"/>
        <charset val="128"/>
      </rPr>
      <t>）</t>
    </r>
    <phoneticPr fontId="1"/>
  </si>
  <si>
    <t>Hand-carry</t>
    <phoneticPr fontId="1"/>
  </si>
  <si>
    <r>
      <rPr>
        <sz val="12"/>
        <color theme="1"/>
        <rFont val="ＭＳ 明朝"/>
        <family val="1"/>
        <charset val="128"/>
      </rPr>
      <t>）</t>
    </r>
    <phoneticPr fontId="1"/>
  </si>
  <si>
    <r>
      <rPr>
        <sz val="12"/>
        <color theme="1"/>
        <rFont val="Yu Gothic"/>
        <family val="1"/>
        <charset val="128"/>
      </rPr>
      <t>　　（</t>
    </r>
    <r>
      <rPr>
        <sz val="12"/>
        <color theme="1"/>
        <rFont val="Times New Roman"/>
        <family val="1"/>
      </rPr>
      <t>Sample submission date</t>
    </r>
    <r>
      <rPr>
        <sz val="12"/>
        <color theme="1"/>
        <rFont val="ＭＳ 明朝"/>
        <family val="1"/>
        <charset val="128"/>
      </rPr>
      <t>：</t>
    </r>
    <phoneticPr fontId="1"/>
  </si>
  <si>
    <t xml:space="preserve">         Ship</t>
    <phoneticPr fontId="1"/>
  </si>
  <si>
    <r>
      <t>EG20</t>
    </r>
    <r>
      <rPr>
        <sz val="11"/>
        <color theme="1"/>
        <rFont val="ＭＳ 明朝"/>
        <family val="1"/>
        <charset val="128"/>
      </rPr>
      <t>距離</t>
    </r>
    <rPh sb="4" eb="6">
      <t>キョリ</t>
    </rPh>
    <phoneticPr fontId="1"/>
  </si>
  <si>
    <t>EG20</t>
    <phoneticPr fontId="1"/>
  </si>
  <si>
    <t>EG2</t>
    <phoneticPr fontId="1"/>
  </si>
  <si>
    <t>Ver.1.5</t>
    <phoneticPr fontId="1"/>
  </si>
  <si>
    <t>M010</t>
    <phoneticPr fontId="1"/>
  </si>
  <si>
    <t>M010</t>
    <phoneticPr fontId="1"/>
  </si>
  <si>
    <t>JT-R600CR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</si>
</sst>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¥&quot;#,##0;&quot;¥&quot;\-#,##0"/>
    <numFmt numFmtId="6" formatCode="&quot;¥&quot;#,##0;[Red]&quot;¥&quot;\-#,##0"/>
    <numFmt numFmtId="176" formatCode="#&quot; 台&quot;"/>
    <numFmt numFmtId="177" formatCode="#0&quot; mm&quot;"/>
    <numFmt numFmtId="178" formatCode="[$-F800]dddd\,\ mmmm\ dd\,\ yyyy"/>
    <numFmt numFmtId="179" formatCode="0.0_);[Red]\(0.0\)"/>
    <numFmt numFmtId="180" formatCode="h:mm;@"/>
    <numFmt numFmtId="181" formatCode="#&quot; 日&quot;"/>
    <numFmt numFmtId="182" formatCode="&quot;¥&quot;#,##0_);[Red]\(&quot;¥&quot;#,##0\)"/>
    <numFmt numFmtId="183" formatCode="0_);[Red]\(0\)"/>
    <numFmt numFmtId="184" formatCode="yyyy\-mm\-dd;@"/>
  </numFmts>
  <fonts count="6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5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u/>
      <sz val="11"/>
      <color theme="10"/>
      <name val="Times New Roman"/>
      <family val="1"/>
    </font>
    <font>
      <sz val="7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0"/>
      <name val="Times New Roman"/>
      <family val="1"/>
    </font>
    <font>
      <sz val="9"/>
      <color rgb="FF000000"/>
      <name val="Meiryo UI"/>
      <family val="3"/>
      <charset val="128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u val="double"/>
      <sz val="18"/>
      <color theme="1"/>
      <name val="Times New Roman"/>
      <family val="1"/>
    </font>
    <font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sz val="6"/>
      <name val="Times New Roman"/>
      <family val="1"/>
    </font>
    <font>
      <sz val="5"/>
      <name val="Times New Roman"/>
      <family val="1"/>
    </font>
    <font>
      <b/>
      <sz val="11"/>
      <color rgb="FF000000"/>
      <name val="Times New Roman"/>
      <family val="1"/>
    </font>
    <font>
      <sz val="11"/>
      <color theme="0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6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游ゴシック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Times New Roman"/>
      <family val="1"/>
      <charset val="128"/>
    </font>
    <font>
      <sz val="12"/>
      <color theme="1"/>
      <name val="Yu Gothic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>
      <alignment vertical="center"/>
    </xf>
  </cellStyleXfs>
  <cellXfs count="319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8" fillId="0" borderId="0" xfId="0" applyFont="1" applyBorder="1" applyProtection="1">
      <alignment vertical="center"/>
    </xf>
    <xf numFmtId="176" fontId="2" fillId="0" borderId="0" xfId="0" applyNumberFormat="1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0" fontId="9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177" fontId="12" fillId="0" borderId="0" xfId="0" applyNumberFormat="1" applyFont="1" applyBorder="1" applyProtection="1">
      <alignment vertical="center"/>
    </xf>
    <xf numFmtId="0" fontId="10" fillId="0" borderId="0" xfId="0" applyFont="1" applyProtection="1">
      <alignment vertical="center"/>
    </xf>
    <xf numFmtId="0" fontId="9" fillId="0" borderId="0" xfId="0" applyNumberFormat="1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177" fontId="9" fillId="0" borderId="0" xfId="0" applyNumberFormat="1" applyFont="1" applyBorder="1" applyProtection="1">
      <alignment vertical="center"/>
    </xf>
    <xf numFmtId="0" fontId="9" fillId="0" borderId="0" xfId="0" applyFont="1" applyFill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0" xfId="0" applyFont="1" applyProtection="1">
      <alignment vertical="center"/>
      <protection locked="0"/>
    </xf>
    <xf numFmtId="0" fontId="9" fillId="0" borderId="0" xfId="0" applyNumberFormat="1" applyFont="1" applyBorder="1" applyAlignment="1" applyProtection="1">
      <alignment horizontal="right" vertical="center"/>
    </xf>
    <xf numFmtId="0" fontId="9" fillId="0" borderId="0" xfId="0" applyNumberFormat="1" applyFont="1" applyAlignment="1" applyProtection="1">
      <alignment horizontal="right" vertical="center"/>
    </xf>
    <xf numFmtId="0" fontId="14" fillId="0" borderId="0" xfId="0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center"/>
    </xf>
    <xf numFmtId="0" fontId="2" fillId="0" borderId="6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5" fontId="9" fillId="0" borderId="25" xfId="0" applyNumberFormat="1" applyFont="1" applyBorder="1" applyProtection="1">
      <alignment vertical="center"/>
    </xf>
    <xf numFmtId="0" fontId="2" fillId="0" borderId="0" xfId="0" applyNumberFormat="1" applyFont="1" applyBorder="1" applyProtection="1">
      <alignment vertical="center"/>
    </xf>
    <xf numFmtId="0" fontId="15" fillId="0" borderId="0" xfId="0" applyFont="1" applyProtection="1">
      <alignment vertical="center"/>
    </xf>
    <xf numFmtId="0" fontId="2" fillId="0" borderId="3" xfId="0" applyFont="1" applyBorder="1" applyProtection="1">
      <alignment vertical="center"/>
    </xf>
    <xf numFmtId="0" fontId="9" fillId="0" borderId="3" xfId="2" applyNumberFormat="1" applyFont="1" applyBorder="1" applyAlignment="1" applyProtection="1">
      <alignment horizontal="right" vertical="center"/>
    </xf>
    <xf numFmtId="0" fontId="17" fillId="0" borderId="0" xfId="0" applyFont="1" applyBorder="1" applyProtection="1">
      <alignment vertical="center"/>
    </xf>
    <xf numFmtId="179" fontId="9" fillId="0" borderId="25" xfId="0" applyNumberFormat="1" applyFont="1" applyBorder="1" applyAlignment="1" applyProtection="1">
      <alignment vertical="center"/>
    </xf>
    <xf numFmtId="5" fontId="12" fillId="0" borderId="8" xfId="0" applyNumberFormat="1" applyFont="1" applyBorder="1" applyProtection="1">
      <alignment vertical="center"/>
    </xf>
    <xf numFmtId="0" fontId="21" fillId="0" borderId="30" xfId="0" applyFont="1" applyBorder="1" applyProtection="1">
      <alignment vertical="center"/>
    </xf>
    <xf numFmtId="0" fontId="21" fillId="0" borderId="31" xfId="0" applyFont="1" applyBorder="1" applyProtection="1">
      <alignment vertical="center"/>
    </xf>
    <xf numFmtId="179" fontId="2" fillId="0" borderId="29" xfId="0" applyNumberFormat="1" applyFont="1" applyBorder="1" applyProtection="1">
      <alignment vertical="center"/>
    </xf>
    <xf numFmtId="179" fontId="2" fillId="0" borderId="8" xfId="0" applyNumberFormat="1" applyFont="1" applyBorder="1" applyProtection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</xf>
    <xf numFmtId="0" fontId="9" fillId="0" borderId="8" xfId="0" applyNumberFormat="1" applyFont="1" applyBorder="1" applyProtection="1">
      <alignment vertical="center"/>
    </xf>
    <xf numFmtId="5" fontId="9" fillId="0" borderId="17" xfId="0" applyNumberFormat="1" applyFont="1" applyBorder="1" applyProtection="1">
      <alignment vertical="center"/>
    </xf>
    <xf numFmtId="5" fontId="9" fillId="0" borderId="19" xfId="0" applyNumberFormat="1" applyFont="1" applyBorder="1" applyProtection="1">
      <alignment vertical="center"/>
    </xf>
    <xf numFmtId="179" fontId="2" fillId="0" borderId="25" xfId="0" applyNumberFormat="1" applyFont="1" applyBorder="1" applyProtection="1">
      <alignment vertical="center"/>
    </xf>
    <xf numFmtId="6" fontId="9" fillId="0" borderId="19" xfId="0" applyNumberFormat="1" applyFont="1" applyBorder="1" applyAlignment="1" applyProtection="1">
      <alignment horizontal="right" vertical="center"/>
    </xf>
    <xf numFmtId="0" fontId="2" fillId="0" borderId="25" xfId="0" applyFont="1" applyBorder="1" applyProtection="1">
      <alignment vertical="center"/>
    </xf>
    <xf numFmtId="179" fontId="2" fillId="0" borderId="1" xfId="0" applyNumberFormat="1" applyFont="1" applyBorder="1" applyProtection="1">
      <alignment vertical="center"/>
    </xf>
    <xf numFmtId="0" fontId="21" fillId="0" borderId="32" xfId="0" applyFont="1" applyBorder="1" applyProtection="1">
      <alignment vertical="center"/>
    </xf>
    <xf numFmtId="0" fontId="2" fillId="0" borderId="19" xfId="0" applyFont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9" fillId="0" borderId="11" xfId="0" applyNumberFormat="1" applyFont="1" applyBorder="1" applyProtection="1">
      <alignment vertical="center"/>
    </xf>
    <xf numFmtId="0" fontId="9" fillId="0" borderId="13" xfId="0" applyNumberFormat="1" applyFont="1" applyBorder="1" applyProtection="1">
      <alignment vertical="center"/>
    </xf>
    <xf numFmtId="6" fontId="2" fillId="0" borderId="26" xfId="2" applyFont="1" applyBorder="1" applyProtection="1">
      <alignment vertical="center"/>
    </xf>
    <xf numFmtId="0" fontId="14" fillId="0" borderId="31" xfId="0" applyNumberFormat="1" applyFont="1" applyBorder="1" applyAlignment="1" applyProtection="1">
      <alignment horizontal="left" vertical="center"/>
    </xf>
    <xf numFmtId="0" fontId="14" fillId="0" borderId="31" xfId="0" applyNumberFormat="1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5" fontId="2" fillId="0" borderId="0" xfId="0" applyNumberFormat="1" applyFont="1" applyProtection="1">
      <alignment vertical="center"/>
    </xf>
    <xf numFmtId="0" fontId="13" fillId="0" borderId="0" xfId="0" applyFont="1" applyAlignment="1">
      <alignment horizontal="center" vertical="center"/>
    </xf>
    <xf numFmtId="6" fontId="2" fillId="0" borderId="0" xfId="2" applyFont="1" applyBorder="1" applyProtection="1">
      <alignment vertical="center"/>
    </xf>
    <xf numFmtId="0" fontId="9" fillId="0" borderId="14" xfId="0" applyNumberFormat="1" applyFont="1" applyBorder="1" applyAlignment="1" applyProtection="1">
      <alignment horizontal="center" vertical="center"/>
    </xf>
    <xf numFmtId="0" fontId="9" fillId="0" borderId="16" xfId="0" applyNumberFormat="1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181" fontId="2" fillId="0" borderId="8" xfId="0" applyNumberFormat="1" applyFont="1" applyBorder="1" applyProtection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23" fillId="3" borderId="0" xfId="0" applyFont="1" applyFill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 wrapText="1"/>
    </xf>
    <xf numFmtId="0" fontId="26" fillId="0" borderId="0" xfId="0" applyFont="1" applyAlignment="1">
      <alignment horizontal="justify" vertical="center"/>
    </xf>
    <xf numFmtId="0" fontId="24" fillId="0" borderId="0" xfId="0" applyFont="1" applyAlignment="1">
      <alignment vertical="center"/>
    </xf>
    <xf numFmtId="0" fontId="24" fillId="0" borderId="0" xfId="0" applyFont="1" applyAlignment="1" applyProtection="1">
      <alignment vertical="center"/>
    </xf>
    <xf numFmtId="0" fontId="29" fillId="0" borderId="0" xfId="0" applyFont="1" applyAlignment="1">
      <alignment horizontal="justify" vertical="center" wrapText="1"/>
    </xf>
    <xf numFmtId="0" fontId="30" fillId="0" borderId="0" xfId="0" applyFont="1" applyAlignment="1">
      <alignment horizontal="justify" vertical="center" wrapText="1"/>
    </xf>
    <xf numFmtId="0" fontId="29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31" fillId="0" borderId="0" xfId="1" applyFont="1" applyAlignment="1" applyProtection="1">
      <alignment horizontal="justify" vertical="center"/>
    </xf>
    <xf numFmtId="0" fontId="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right" vertical="center"/>
    </xf>
    <xf numFmtId="0" fontId="24" fillId="0" borderId="0" xfId="0" applyFont="1" applyAlignment="1" applyProtection="1">
      <alignment horizontal="justify" vertical="center"/>
    </xf>
    <xf numFmtId="0" fontId="33" fillId="0" borderId="0" xfId="0" applyFont="1" applyAlignment="1" applyProtection="1">
      <alignment vertical="center"/>
    </xf>
    <xf numFmtId="0" fontId="24" fillId="0" borderId="4" xfId="0" applyFont="1" applyBorder="1" applyAlignment="1" applyProtection="1">
      <alignment vertical="center"/>
    </xf>
    <xf numFmtId="0" fontId="34" fillId="0" borderId="4" xfId="0" applyFont="1" applyBorder="1" applyAlignment="1" applyProtection="1">
      <alignment horizontal="right"/>
    </xf>
    <xf numFmtId="178" fontId="33" fillId="0" borderId="0" xfId="0" applyNumberFormat="1" applyFont="1" applyBorder="1" applyAlignment="1" applyProtection="1">
      <alignment horizontal="left"/>
    </xf>
    <xf numFmtId="0" fontId="34" fillId="0" borderId="0" xfId="0" applyFont="1" applyBorder="1" applyAlignment="1" applyProtection="1"/>
    <xf numFmtId="0" fontId="34" fillId="0" borderId="4" xfId="0" applyFont="1" applyBorder="1" applyAlignment="1" applyProtection="1">
      <alignment horizontal="justify"/>
    </xf>
    <xf numFmtId="0" fontId="34" fillId="0" borderId="0" xfId="0" applyFont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/>
    <xf numFmtId="0" fontId="34" fillId="0" borderId="4" xfId="0" applyFont="1" applyBorder="1" applyAlignment="1" applyProtection="1"/>
    <xf numFmtId="0" fontId="34" fillId="0" borderId="0" xfId="0" applyFont="1" applyBorder="1" applyAlignment="1" applyProtection="1">
      <alignment horizontal="justify"/>
    </xf>
    <xf numFmtId="0" fontId="24" fillId="0" borderId="0" xfId="0" applyFont="1" applyBorder="1" applyAlignment="1" applyProtection="1">
      <alignment horizontal="justify"/>
    </xf>
    <xf numFmtId="0" fontId="26" fillId="0" borderId="0" xfId="0" applyFont="1" applyAlignment="1" applyProtection="1">
      <alignment horizontal="justify" vertical="center"/>
    </xf>
    <xf numFmtId="0" fontId="34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justify" vertical="center"/>
    </xf>
    <xf numFmtId="0" fontId="24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horizontal="justify" vertical="center"/>
    </xf>
    <xf numFmtId="0" fontId="24" fillId="0" borderId="4" xfId="0" applyFont="1" applyBorder="1" applyAlignment="1" applyProtection="1"/>
    <xf numFmtId="0" fontId="24" fillId="0" borderId="4" xfId="0" applyFont="1" applyBorder="1" applyAlignment="1" applyProtection="1">
      <alignment horizontal="left" wrapText="1"/>
    </xf>
    <xf numFmtId="0" fontId="34" fillId="0" borderId="4" xfId="0" applyFont="1" applyBorder="1" applyAlignment="1" applyProtection="1"/>
    <xf numFmtId="0" fontId="39" fillId="0" borderId="0" xfId="0" applyFont="1" applyAlignment="1">
      <alignment horizontal="center" vertical="center"/>
    </xf>
    <xf numFmtId="0" fontId="24" fillId="0" borderId="0" xfId="0" applyFont="1" applyProtection="1">
      <alignment vertical="center"/>
    </xf>
    <xf numFmtId="0" fontId="40" fillId="0" borderId="8" xfId="0" applyFont="1" applyBorder="1" applyProtection="1">
      <alignment vertical="center"/>
    </xf>
    <xf numFmtId="0" fontId="41" fillId="0" borderId="0" xfId="0" applyFont="1" applyProtection="1">
      <alignment vertical="center"/>
    </xf>
    <xf numFmtId="0" fontId="41" fillId="0" borderId="0" xfId="0" applyFont="1" applyBorder="1" applyProtection="1">
      <alignment vertical="center"/>
    </xf>
    <xf numFmtId="0" fontId="24" fillId="0" borderId="0" xfId="0" applyFont="1" applyBorder="1" applyProtection="1">
      <alignment vertical="center"/>
    </xf>
    <xf numFmtId="0" fontId="26" fillId="0" borderId="0" xfId="0" applyFont="1" applyBorder="1" applyAlignment="1" applyProtection="1">
      <alignment horizontal="left" vertical="center"/>
    </xf>
    <xf numFmtId="0" fontId="34" fillId="0" borderId="0" xfId="0" applyFont="1" applyBorder="1" applyAlignment="1" applyProtection="1">
      <alignment horizontal="left" vertical="center"/>
    </xf>
    <xf numFmtId="0" fontId="24" fillId="0" borderId="2" xfId="0" applyFont="1" applyBorder="1" applyProtection="1">
      <alignment vertical="center"/>
    </xf>
    <xf numFmtId="6" fontId="24" fillId="0" borderId="26" xfId="2" applyFont="1" applyBorder="1" applyProtection="1">
      <alignment vertical="center"/>
    </xf>
    <xf numFmtId="0" fontId="24" fillId="0" borderId="1" xfId="0" applyFont="1" applyBorder="1" applyAlignment="1" applyProtection="1">
      <alignment vertical="center"/>
    </xf>
    <xf numFmtId="0" fontId="24" fillId="0" borderId="1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9" fillId="0" borderId="0" xfId="0" applyFont="1" applyBorder="1" applyAlignment="1" applyProtection="1">
      <alignment horizontal="left" vertical="center"/>
    </xf>
    <xf numFmtId="0" fontId="41" fillId="0" borderId="8" xfId="0" applyFont="1" applyBorder="1" applyAlignment="1" applyProtection="1">
      <alignment horizontal="center" vertical="center"/>
    </xf>
    <xf numFmtId="0" fontId="42" fillId="0" borderId="14" xfId="0" applyFont="1" applyBorder="1" applyProtection="1">
      <alignment vertical="center"/>
    </xf>
    <xf numFmtId="0" fontId="42" fillId="0" borderId="15" xfId="0" applyFont="1" applyBorder="1" applyProtection="1">
      <alignment vertical="center"/>
    </xf>
    <xf numFmtId="0" fontId="43" fillId="0" borderId="16" xfId="0" applyFont="1" applyBorder="1" applyProtection="1">
      <alignment vertical="center"/>
    </xf>
    <xf numFmtId="0" fontId="43" fillId="0" borderId="14" xfId="0" applyFont="1" applyBorder="1" applyProtection="1">
      <alignment vertical="center"/>
    </xf>
    <xf numFmtId="0" fontId="43" fillId="0" borderId="15" xfId="0" applyFont="1" applyBorder="1" applyProtection="1">
      <alignment vertical="center"/>
    </xf>
    <xf numFmtId="0" fontId="43" fillId="0" borderId="23" xfId="0" applyFont="1" applyBorder="1" applyProtection="1">
      <alignment vertical="center"/>
    </xf>
    <xf numFmtId="0" fontId="43" fillId="0" borderId="27" xfId="0" applyFont="1" applyBorder="1" applyProtection="1">
      <alignment vertical="center"/>
    </xf>
    <xf numFmtId="0" fontId="43" fillId="0" borderId="35" xfId="0" applyFont="1" applyBorder="1" applyProtection="1">
      <alignment vertical="center"/>
    </xf>
    <xf numFmtId="0" fontId="40" fillId="0" borderId="34" xfId="0" applyFont="1" applyBorder="1" applyAlignment="1" applyProtection="1">
      <alignment horizontal="center" vertical="center"/>
    </xf>
    <xf numFmtId="0" fontId="44" fillId="0" borderId="33" xfId="0" applyFont="1" applyBorder="1" applyAlignment="1" applyProtection="1">
      <alignment horizontal="center" vertical="center"/>
    </xf>
    <xf numFmtId="0" fontId="45" fillId="0" borderId="30" xfId="0" applyFont="1" applyBorder="1" applyProtection="1">
      <alignment vertical="center"/>
    </xf>
    <xf numFmtId="0" fontId="40" fillId="0" borderId="27" xfId="0" applyFont="1" applyBorder="1" applyProtection="1">
      <alignment vertical="center"/>
    </xf>
    <xf numFmtId="0" fontId="41" fillId="0" borderId="36" xfId="0" applyFont="1" applyBorder="1" applyProtection="1">
      <alignment vertical="center"/>
    </xf>
    <xf numFmtId="0" fontId="24" fillId="0" borderId="36" xfId="0" applyFont="1" applyBorder="1" applyProtection="1">
      <alignment vertical="center"/>
    </xf>
    <xf numFmtId="0" fontId="24" fillId="0" borderId="28" xfId="0" applyFont="1" applyBorder="1" applyProtection="1">
      <alignment vertical="center"/>
    </xf>
    <xf numFmtId="6" fontId="24" fillId="0" borderId="29" xfId="0" applyNumberFormat="1" applyFont="1" applyBorder="1" applyProtection="1">
      <alignment vertical="center"/>
    </xf>
    <xf numFmtId="179" fontId="24" fillId="0" borderId="29" xfId="0" applyNumberFormat="1" applyFont="1" applyBorder="1" applyProtection="1">
      <alignment vertical="center"/>
    </xf>
    <xf numFmtId="0" fontId="24" fillId="0" borderId="37" xfId="0" applyFont="1" applyBorder="1" applyProtection="1">
      <alignment vertical="center"/>
    </xf>
    <xf numFmtId="0" fontId="24" fillId="0" borderId="38" xfId="0" applyFont="1" applyBorder="1" applyProtection="1">
      <alignment vertical="center"/>
    </xf>
    <xf numFmtId="0" fontId="24" fillId="0" borderId="20" xfId="0" applyFont="1" applyBorder="1" applyProtection="1">
      <alignment vertical="center"/>
    </xf>
    <xf numFmtId="0" fontId="41" fillId="0" borderId="20" xfId="0" applyFont="1" applyBorder="1" applyProtection="1">
      <alignment vertical="center"/>
    </xf>
    <xf numFmtId="0" fontId="41" fillId="0" borderId="39" xfId="0" applyFont="1" applyBorder="1" applyProtection="1">
      <alignment vertical="center"/>
    </xf>
    <xf numFmtId="0" fontId="41" fillId="0" borderId="40" xfId="0" applyFont="1" applyBorder="1" applyProtection="1">
      <alignment vertical="center"/>
    </xf>
    <xf numFmtId="0" fontId="41" fillId="0" borderId="19" xfId="0" applyFont="1" applyBorder="1" applyProtection="1">
      <alignment vertical="center"/>
    </xf>
    <xf numFmtId="0" fontId="46" fillId="0" borderId="0" xfId="0" applyFont="1" applyAlignment="1">
      <alignment vertical="top"/>
    </xf>
    <xf numFmtId="0" fontId="24" fillId="0" borderId="0" xfId="0" applyFont="1" applyBorder="1" applyAlignment="1" applyProtection="1">
      <alignment horizontal="left" vertical="center"/>
    </xf>
    <xf numFmtId="0" fontId="47" fillId="0" borderId="0" xfId="0" applyFont="1" applyBorder="1" applyProtection="1">
      <alignment vertical="center"/>
    </xf>
    <xf numFmtId="0" fontId="48" fillId="0" borderId="0" xfId="0" applyFont="1" applyBorder="1" applyProtection="1">
      <alignment vertical="center"/>
    </xf>
    <xf numFmtId="0" fontId="24" fillId="0" borderId="25" xfId="0" applyFont="1" applyBorder="1" applyProtection="1">
      <alignment vertical="center"/>
    </xf>
    <xf numFmtId="0" fontId="24" fillId="0" borderId="9" xfId="0" applyFont="1" applyBorder="1" applyProtection="1">
      <alignment vertical="center"/>
    </xf>
    <xf numFmtId="0" fontId="24" fillId="0" borderId="7" xfId="0" applyFont="1" applyBorder="1" applyProtection="1">
      <alignment vertical="center"/>
    </xf>
    <xf numFmtId="0" fontId="41" fillId="0" borderId="9" xfId="0" applyFont="1" applyBorder="1" applyProtection="1">
      <alignment vertical="center"/>
    </xf>
    <xf numFmtId="0" fontId="41" fillId="0" borderId="7" xfId="0" applyFont="1" applyBorder="1" applyProtection="1">
      <alignment vertical="center"/>
    </xf>
    <xf numFmtId="0" fontId="24" fillId="0" borderId="0" xfId="0" applyFont="1" applyBorder="1" applyProtection="1">
      <alignment vertical="center"/>
      <protection hidden="1"/>
    </xf>
    <xf numFmtId="0" fontId="24" fillId="0" borderId="3" xfId="0" applyNumberFormat="1" applyFont="1" applyBorder="1" applyProtection="1">
      <alignment vertical="center"/>
      <protection locked="0"/>
    </xf>
    <xf numFmtId="176" fontId="24" fillId="0" borderId="0" xfId="0" applyNumberFormat="1" applyFont="1" applyBorder="1" applyProtection="1">
      <alignment vertical="center"/>
    </xf>
    <xf numFmtId="5" fontId="47" fillId="0" borderId="0" xfId="0" applyNumberFormat="1" applyFont="1" applyBorder="1" applyProtection="1">
      <alignment vertical="center"/>
    </xf>
    <xf numFmtId="5" fontId="41" fillId="0" borderId="25" xfId="0" applyNumberFormat="1" applyFont="1" applyBorder="1" applyProtection="1">
      <alignment vertical="center"/>
    </xf>
    <xf numFmtId="179" fontId="41" fillId="0" borderId="25" xfId="0" applyNumberFormat="1" applyFont="1" applyBorder="1" applyAlignment="1" applyProtection="1">
      <alignment vertical="center"/>
    </xf>
    <xf numFmtId="0" fontId="24" fillId="0" borderId="10" xfId="0" applyFont="1" applyBorder="1" applyProtection="1">
      <alignment vertical="center"/>
    </xf>
    <xf numFmtId="0" fontId="24" fillId="0" borderId="6" xfId="0" applyFont="1" applyBorder="1" applyProtection="1">
      <alignment vertical="center"/>
    </xf>
    <xf numFmtId="0" fontId="41" fillId="0" borderId="7" xfId="0" applyNumberFormat="1" applyFont="1" applyBorder="1" applyProtection="1">
      <alignment vertical="center"/>
    </xf>
    <xf numFmtId="0" fontId="41" fillId="0" borderId="6" xfId="0" applyNumberFormat="1" applyFont="1" applyBorder="1" applyProtection="1">
      <alignment vertical="center"/>
    </xf>
    <xf numFmtId="0" fontId="41" fillId="0" borderId="10" xfId="0" applyFont="1" applyBorder="1" applyProtection="1">
      <alignment vertical="center"/>
    </xf>
    <xf numFmtId="0" fontId="41" fillId="0" borderId="19" xfId="0" applyFont="1" applyBorder="1" applyProtection="1">
      <alignment vertical="center"/>
      <protection locked="0"/>
    </xf>
    <xf numFmtId="0" fontId="49" fillId="0" borderId="20" xfId="0" applyFont="1" applyBorder="1" applyProtection="1">
      <alignment vertical="center"/>
    </xf>
    <xf numFmtId="0" fontId="41" fillId="0" borderId="2" xfId="0" applyFont="1" applyBorder="1" applyProtection="1">
      <alignment vertical="center"/>
    </xf>
    <xf numFmtId="0" fontId="47" fillId="0" borderId="0" xfId="0" applyFont="1" applyBorder="1" applyAlignment="1" applyProtection="1">
      <alignment horizontal="left" vertical="center"/>
    </xf>
    <xf numFmtId="0" fontId="50" fillId="0" borderId="0" xfId="0" applyFont="1" applyBorder="1" applyProtection="1">
      <alignment vertical="center"/>
    </xf>
    <xf numFmtId="0" fontId="41" fillId="0" borderId="25" xfId="0" applyFont="1" applyBorder="1" applyProtection="1">
      <alignment vertical="center"/>
    </xf>
    <xf numFmtId="0" fontId="41" fillId="0" borderId="21" xfId="0" applyFont="1" applyBorder="1" applyProtection="1">
      <alignment vertical="center"/>
    </xf>
    <xf numFmtId="0" fontId="49" fillId="0" borderId="22" xfId="0" applyFont="1" applyBorder="1" applyProtection="1">
      <alignment vertical="center"/>
    </xf>
    <xf numFmtId="0" fontId="41" fillId="0" borderId="7" xfId="0" applyNumberFormat="1" applyFont="1" applyBorder="1" applyAlignment="1" applyProtection="1">
      <alignment horizontal="right" vertical="center"/>
    </xf>
    <xf numFmtId="0" fontId="41" fillId="0" borderId="6" xfId="0" applyNumberFormat="1" applyFont="1" applyBorder="1" applyAlignment="1" applyProtection="1">
      <alignment horizontal="right" vertical="center"/>
    </xf>
    <xf numFmtId="5" fontId="41" fillId="0" borderId="25" xfId="0" applyNumberFormat="1" applyFont="1" applyBorder="1" applyAlignment="1" applyProtection="1">
      <alignment vertical="center"/>
    </xf>
    <xf numFmtId="5" fontId="41" fillId="0" borderId="7" xfId="0" applyNumberFormat="1" applyFont="1" applyBorder="1" applyProtection="1">
      <alignment vertical="center"/>
    </xf>
    <xf numFmtId="0" fontId="41" fillId="0" borderId="7" xfId="0" applyFont="1" applyBorder="1" applyAlignment="1" applyProtection="1">
      <alignment horizontal="right" vertical="center"/>
    </xf>
    <xf numFmtId="5" fontId="41" fillId="0" borderId="26" xfId="0" applyNumberFormat="1" applyFont="1" applyBorder="1" applyProtection="1">
      <alignment vertical="center"/>
    </xf>
    <xf numFmtId="179" fontId="41" fillId="0" borderId="26" xfId="0" applyNumberFormat="1" applyFont="1" applyBorder="1" applyAlignment="1" applyProtection="1">
      <alignment vertical="center"/>
    </xf>
    <xf numFmtId="0" fontId="24" fillId="0" borderId="11" xfId="0" applyFont="1" applyBorder="1" applyProtection="1">
      <alignment vertical="center"/>
    </xf>
    <xf numFmtId="0" fontId="24" fillId="0" borderId="12" xfId="0" applyFont="1" applyBorder="1" applyProtection="1">
      <alignment vertical="center"/>
    </xf>
    <xf numFmtId="0" fontId="24" fillId="0" borderId="13" xfId="0" applyFont="1" applyBorder="1" applyProtection="1">
      <alignment vertical="center"/>
    </xf>
    <xf numFmtId="0" fontId="24" fillId="0" borderId="24" xfId="0" applyFont="1" applyBorder="1" applyProtection="1">
      <alignment vertical="center"/>
    </xf>
    <xf numFmtId="0" fontId="41" fillId="0" borderId="12" xfId="0" applyNumberFormat="1" applyFont="1" applyBorder="1" applyProtection="1">
      <alignment vertical="center"/>
    </xf>
    <xf numFmtId="0" fontId="41" fillId="0" borderId="24" xfId="0" applyNumberFormat="1" applyFont="1" applyBorder="1" applyProtection="1">
      <alignment vertical="center"/>
    </xf>
    <xf numFmtId="0" fontId="41" fillId="0" borderId="13" xfId="0" applyFont="1" applyBorder="1" applyProtection="1">
      <alignment vertical="center"/>
    </xf>
    <xf numFmtId="0" fontId="41" fillId="0" borderId="21" xfId="0" applyFont="1" applyBorder="1" applyProtection="1">
      <alignment vertical="center"/>
      <protection locked="0"/>
    </xf>
    <xf numFmtId="0" fontId="41" fillId="0" borderId="22" xfId="0" applyFont="1" applyBorder="1" applyProtection="1">
      <alignment vertical="center"/>
    </xf>
    <xf numFmtId="182" fontId="41" fillId="0" borderId="26" xfId="0" applyNumberFormat="1" applyFont="1" applyBorder="1" applyAlignment="1" applyProtection="1">
      <alignment vertical="center"/>
    </xf>
    <xf numFmtId="179" fontId="41" fillId="0" borderId="26" xfId="0" applyNumberFormat="1" applyFont="1" applyBorder="1" applyProtection="1">
      <alignment vertical="center"/>
    </xf>
    <xf numFmtId="0" fontId="41" fillId="0" borderId="0" xfId="0" applyNumberFormat="1" applyFont="1" applyBorder="1" applyProtection="1">
      <alignment vertical="center"/>
    </xf>
    <xf numFmtId="5" fontId="47" fillId="0" borderId="0" xfId="0" applyNumberFormat="1" applyFont="1" applyProtection="1">
      <alignment vertical="center"/>
    </xf>
    <xf numFmtId="179" fontId="24" fillId="0" borderId="8" xfId="0" applyNumberFormat="1" applyFont="1" applyBorder="1" applyProtection="1">
      <alignment vertical="center"/>
    </xf>
    <xf numFmtId="5" fontId="41" fillId="0" borderId="0" xfId="0" applyNumberFormat="1" applyFont="1" applyBorder="1" applyProtection="1">
      <alignment vertical="center"/>
    </xf>
    <xf numFmtId="0" fontId="41" fillId="0" borderId="0" xfId="0" applyFont="1" applyBorder="1" applyProtection="1">
      <alignment vertical="center"/>
      <protection locked="0"/>
    </xf>
    <xf numFmtId="0" fontId="24" fillId="0" borderId="2" xfId="0" applyFont="1" applyBorder="1" applyAlignment="1" applyProtection="1">
      <alignment horizontal="left" vertical="center"/>
    </xf>
    <xf numFmtId="0" fontId="24" fillId="0" borderId="2" xfId="0" applyFont="1" applyBorder="1" applyAlignment="1" applyProtection="1">
      <alignment horizontal="right" vertical="center"/>
    </xf>
    <xf numFmtId="5" fontId="41" fillId="0" borderId="8" xfId="0" applyNumberFormat="1" applyFont="1" applyBorder="1" applyProtection="1">
      <alignment vertical="center"/>
    </xf>
    <xf numFmtId="179" fontId="41" fillId="0" borderId="8" xfId="0" applyNumberFormat="1" applyFont="1" applyBorder="1" applyProtection="1">
      <alignment vertical="center"/>
    </xf>
    <xf numFmtId="0" fontId="24" fillId="0" borderId="27" xfId="0" applyFont="1" applyBorder="1" applyAlignment="1" applyProtection="1">
      <alignment vertical="center"/>
    </xf>
    <xf numFmtId="0" fontId="24" fillId="0" borderId="27" xfId="0" applyFont="1" applyBorder="1" applyAlignment="1" applyProtection="1">
      <alignment horizontal="right" vertical="center"/>
    </xf>
    <xf numFmtId="5" fontId="51" fillId="0" borderId="8" xfId="0" applyNumberFormat="1" applyFont="1" applyBorder="1" applyProtection="1">
      <alignment vertical="center"/>
    </xf>
    <xf numFmtId="181" fontId="24" fillId="0" borderId="8" xfId="0" applyNumberFormat="1" applyFont="1" applyBorder="1" applyProtection="1">
      <alignment vertical="center"/>
    </xf>
    <xf numFmtId="0" fontId="51" fillId="0" borderId="0" xfId="0" applyFont="1" applyProtection="1">
      <alignment vertical="center"/>
    </xf>
    <xf numFmtId="0" fontId="24" fillId="0" borderId="0" xfId="0" applyFont="1" applyBorder="1" applyAlignment="1" applyProtection="1">
      <alignment horizontal="right" vertical="center"/>
    </xf>
    <xf numFmtId="0" fontId="52" fillId="0" borderId="0" xfId="0" applyFont="1" applyAlignment="1">
      <alignment horizontal="center" vertical="center"/>
    </xf>
    <xf numFmtId="0" fontId="49" fillId="0" borderId="8" xfId="0" applyFont="1" applyBorder="1" applyAlignment="1" applyProtection="1">
      <alignment horizontal="center" vertical="center"/>
    </xf>
    <xf numFmtId="0" fontId="34" fillId="0" borderId="0" xfId="0" applyFont="1" applyBorder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0" fontId="53" fillId="0" borderId="0" xfId="0" applyFont="1" applyProtection="1">
      <alignment vertical="center"/>
    </xf>
    <xf numFmtId="0" fontId="49" fillId="0" borderId="0" xfId="0" applyFont="1" applyProtection="1">
      <alignment vertical="center"/>
    </xf>
    <xf numFmtId="0" fontId="43" fillId="0" borderId="0" xfId="0" applyFont="1" applyProtection="1">
      <alignment vertical="center"/>
    </xf>
    <xf numFmtId="0" fontId="50" fillId="0" borderId="0" xfId="0" applyFont="1" applyBorder="1" applyAlignment="1" applyProtection="1">
      <alignment horizontal="right" vertical="center"/>
    </xf>
    <xf numFmtId="0" fontId="41" fillId="0" borderId="0" xfId="0" applyFont="1" applyAlignment="1" applyProtection="1">
      <alignment horizontal="right" vertical="center"/>
    </xf>
    <xf numFmtId="0" fontId="51" fillId="0" borderId="8" xfId="0" applyFont="1" applyBorder="1" applyAlignment="1" applyProtection="1">
      <alignment horizontal="center" vertical="center"/>
    </xf>
    <xf numFmtId="0" fontId="51" fillId="0" borderId="14" xfId="0" applyNumberFormat="1" applyFont="1" applyBorder="1" applyAlignment="1" applyProtection="1">
      <alignment horizontal="center" vertical="center"/>
    </xf>
    <xf numFmtId="0" fontId="51" fillId="0" borderId="16" xfId="0" applyNumberFormat="1" applyFont="1" applyBorder="1" applyAlignment="1" applyProtection="1">
      <alignment horizontal="center" vertical="center"/>
    </xf>
    <xf numFmtId="0" fontId="41" fillId="0" borderId="0" xfId="0" applyFont="1" applyProtection="1">
      <alignment vertical="center"/>
      <protection locked="0"/>
    </xf>
    <xf numFmtId="0" fontId="24" fillId="0" borderId="3" xfId="0" applyFont="1" applyBorder="1" applyAlignment="1" applyProtection="1">
      <alignment horizontal="right" vertical="center"/>
      <protection locked="0"/>
    </xf>
    <xf numFmtId="0" fontId="41" fillId="0" borderId="8" xfId="0" applyNumberFormat="1" applyFont="1" applyBorder="1" applyProtection="1">
      <alignment vertical="center"/>
    </xf>
    <xf numFmtId="0" fontId="41" fillId="0" borderId="11" xfId="0" applyNumberFormat="1" applyFont="1" applyBorder="1" applyProtection="1">
      <alignment vertical="center"/>
    </xf>
    <xf numFmtId="0" fontId="41" fillId="0" borderId="13" xfId="0" applyNumberFormat="1" applyFont="1" applyBorder="1" applyProtection="1">
      <alignment vertical="center"/>
    </xf>
    <xf numFmtId="0" fontId="49" fillId="0" borderId="0" xfId="0" applyFont="1" applyAlignment="1" applyProtection="1">
      <alignment horizontal="right" vertical="center"/>
    </xf>
    <xf numFmtId="0" fontId="24" fillId="0" borderId="0" xfId="0" applyFont="1" applyProtection="1">
      <alignment vertical="center"/>
      <protection locked="0"/>
    </xf>
    <xf numFmtId="0" fontId="24" fillId="0" borderId="0" xfId="0" applyNumberFormat="1" applyFont="1" applyBorder="1" applyProtection="1">
      <alignment vertical="center"/>
    </xf>
    <xf numFmtId="3" fontId="41" fillId="0" borderId="0" xfId="0" quotePrefix="1" applyNumberFormat="1" applyFont="1" applyAlignment="1" applyProtection="1">
      <alignment horizontal="right" vertical="center"/>
    </xf>
    <xf numFmtId="0" fontId="41" fillId="0" borderId="3" xfId="2" applyNumberFormat="1" applyFont="1" applyBorder="1" applyAlignment="1" applyProtection="1">
      <alignment horizontal="right" vertical="center"/>
    </xf>
    <xf numFmtId="0" fontId="24" fillId="0" borderId="3" xfId="0" applyFont="1" applyBorder="1" applyProtection="1">
      <alignment vertical="center"/>
    </xf>
    <xf numFmtId="0" fontId="24" fillId="0" borderId="3" xfId="0" applyFont="1" applyBorder="1" applyProtection="1">
      <alignment vertical="center"/>
      <protection locked="0"/>
    </xf>
    <xf numFmtId="0" fontId="44" fillId="0" borderId="0" xfId="0" applyFont="1" applyBorder="1" applyAlignment="1" applyProtection="1">
      <alignment horizontal="right" vertical="center"/>
    </xf>
    <xf numFmtId="0" fontId="41" fillId="0" borderId="0" xfId="0" applyFont="1" applyBorder="1" applyAlignment="1" applyProtection="1">
      <alignment horizontal="right" vertical="center"/>
    </xf>
    <xf numFmtId="0" fontId="29" fillId="0" borderId="0" xfId="0" applyFont="1" applyProtection="1">
      <alignment vertical="center"/>
    </xf>
    <xf numFmtId="177" fontId="51" fillId="0" borderId="0" xfId="0" applyNumberFormat="1" applyFont="1" applyBorder="1" applyProtection="1">
      <alignment vertical="center"/>
    </xf>
    <xf numFmtId="0" fontId="24" fillId="0" borderId="8" xfId="0" applyFont="1" applyBorder="1" applyProtection="1">
      <alignment vertical="center"/>
    </xf>
    <xf numFmtId="5" fontId="41" fillId="0" borderId="17" xfId="0" applyNumberFormat="1" applyFont="1" applyBorder="1" applyProtection="1">
      <alignment vertical="center"/>
    </xf>
    <xf numFmtId="0" fontId="53" fillId="0" borderId="30" xfId="0" applyFont="1" applyBorder="1" applyProtection="1">
      <alignment vertical="center"/>
    </xf>
    <xf numFmtId="0" fontId="41" fillId="0" borderId="0" xfId="0" applyNumberFormat="1" applyFont="1" applyAlignment="1" applyProtection="1">
      <alignment horizontal="right" vertical="center"/>
    </xf>
    <xf numFmtId="0" fontId="51" fillId="0" borderId="0" xfId="0" applyFont="1" applyBorder="1" applyAlignment="1" applyProtection="1">
      <alignment horizontal="right" vertical="center"/>
    </xf>
    <xf numFmtId="5" fontId="41" fillId="0" borderId="19" xfId="0" applyNumberFormat="1" applyFont="1" applyBorder="1" applyProtection="1">
      <alignment vertical="center"/>
    </xf>
    <xf numFmtId="179" fontId="24" fillId="0" borderId="25" xfId="0" applyNumberFormat="1" applyFont="1" applyBorder="1" applyProtection="1">
      <alignment vertical="center"/>
    </xf>
    <xf numFmtId="0" fontId="53" fillId="0" borderId="31" xfId="0" applyFont="1" applyBorder="1" applyProtection="1">
      <alignment vertical="center"/>
    </xf>
    <xf numFmtId="0" fontId="44" fillId="0" borderId="31" xfId="0" applyNumberFormat="1" applyFont="1" applyBorder="1" applyAlignment="1" applyProtection="1">
      <alignment horizontal="left" vertical="center"/>
    </xf>
    <xf numFmtId="0" fontId="51" fillId="0" borderId="0" xfId="0" applyFont="1" applyBorder="1" applyProtection="1">
      <alignment vertical="center"/>
    </xf>
    <xf numFmtId="177" fontId="41" fillId="0" borderId="0" xfId="0" applyNumberFormat="1" applyFont="1" applyBorder="1" applyProtection="1">
      <alignment vertical="center"/>
    </xf>
    <xf numFmtId="0" fontId="44" fillId="0" borderId="31" xfId="0" applyNumberFormat="1" applyFont="1" applyBorder="1" applyProtection="1">
      <alignment vertical="center"/>
    </xf>
    <xf numFmtId="0" fontId="41" fillId="0" borderId="0" xfId="0" applyNumberFormat="1" applyFont="1" applyBorder="1" applyAlignment="1" applyProtection="1">
      <alignment horizontal="right" vertical="center"/>
    </xf>
    <xf numFmtId="6" fontId="41" fillId="0" borderId="19" xfId="0" applyNumberFormat="1" applyFont="1" applyBorder="1" applyAlignment="1" applyProtection="1">
      <alignment horizontal="right" vertical="center"/>
    </xf>
    <xf numFmtId="179" fontId="24" fillId="0" borderId="1" xfId="0" applyNumberFormat="1" applyFont="1" applyBorder="1" applyProtection="1">
      <alignment vertical="center"/>
    </xf>
    <xf numFmtId="0" fontId="53" fillId="0" borderId="32" xfId="0" applyFont="1" applyBorder="1" applyProtection="1">
      <alignment vertical="center"/>
    </xf>
    <xf numFmtId="0" fontId="24" fillId="0" borderId="19" xfId="0" applyFont="1" applyBorder="1" applyProtection="1">
      <alignment vertical="center"/>
    </xf>
    <xf numFmtId="0" fontId="24" fillId="0" borderId="21" xfId="0" applyFont="1" applyBorder="1" applyProtection="1">
      <alignment vertical="center"/>
    </xf>
    <xf numFmtId="0" fontId="24" fillId="0" borderId="26" xfId="0" applyFont="1" applyBorder="1" applyProtection="1">
      <alignment vertical="center"/>
    </xf>
    <xf numFmtId="0" fontId="41" fillId="0" borderId="0" xfId="0" applyFont="1" applyFill="1" applyBorder="1" applyProtection="1">
      <alignment vertical="center"/>
    </xf>
    <xf numFmtId="0" fontId="24" fillId="0" borderId="27" xfId="0" applyFont="1" applyBorder="1" applyProtection="1">
      <alignment vertical="center"/>
    </xf>
    <xf numFmtId="5" fontId="24" fillId="0" borderId="0" xfId="0" applyNumberFormat="1" applyFont="1" applyBorder="1" applyProtection="1">
      <alignment vertical="center"/>
    </xf>
    <xf numFmtId="5" fontId="24" fillId="0" borderId="0" xfId="0" applyNumberFormat="1" applyFont="1" applyProtection="1">
      <alignment vertical="center"/>
    </xf>
    <xf numFmtId="5" fontId="51" fillId="0" borderId="0" xfId="0" applyNumberFormat="1" applyFont="1" applyBorder="1" applyProtection="1">
      <alignment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horizontal="left" vertical="top"/>
    </xf>
    <xf numFmtId="0" fontId="54" fillId="0" borderId="0" xfId="0" applyFont="1" applyBorder="1" applyProtection="1">
      <alignment vertical="center"/>
    </xf>
    <xf numFmtId="3" fontId="24" fillId="0" borderId="2" xfId="0" applyNumberFormat="1" applyFont="1" applyBorder="1" applyProtection="1">
      <alignment vertical="center"/>
    </xf>
    <xf numFmtId="183" fontId="24" fillId="0" borderId="27" xfId="0" applyNumberFormat="1" applyFont="1" applyBorder="1" applyProtection="1">
      <alignment vertical="center"/>
    </xf>
    <xf numFmtId="0" fontId="24" fillId="0" borderId="0" xfId="0" applyFont="1" applyAlignment="1">
      <alignment vertical="center" wrapText="1"/>
    </xf>
    <xf numFmtId="0" fontId="55" fillId="0" borderId="4" xfId="0" applyFont="1" applyBorder="1" applyAlignment="1">
      <alignment horizontal="right" vertical="center"/>
    </xf>
    <xf numFmtId="0" fontId="58" fillId="0" borderId="4" xfId="0" applyFont="1" applyBorder="1" applyAlignment="1">
      <alignment horizontal="left" vertical="center"/>
    </xf>
    <xf numFmtId="0" fontId="34" fillId="0" borderId="5" xfId="0" applyFont="1" applyBorder="1" applyAlignment="1" applyProtection="1"/>
    <xf numFmtId="0" fontId="58" fillId="0" borderId="4" xfId="0" applyFont="1" applyBorder="1" applyAlignment="1">
      <alignment horizontal="left"/>
    </xf>
    <xf numFmtId="0" fontId="24" fillId="0" borderId="0" xfId="0" applyNumberFormat="1" applyFont="1" applyBorder="1" applyProtection="1">
      <alignment vertical="center"/>
      <protection locked="0"/>
    </xf>
    <xf numFmtId="0" fontId="2" fillId="0" borderId="0" xfId="0" applyNumberFormat="1" applyFont="1" applyBorder="1" applyProtection="1">
      <alignment vertical="center"/>
      <protection locked="0"/>
    </xf>
    <xf numFmtId="0" fontId="34" fillId="0" borderId="5" xfId="0" applyFont="1" applyBorder="1" applyAlignment="1" applyProtection="1">
      <alignment horizontal="justify"/>
    </xf>
    <xf numFmtId="0" fontId="24" fillId="0" borderId="5" xfId="0" applyFont="1" applyBorder="1" applyAlignment="1" applyProtection="1">
      <alignment horizontal="justify"/>
    </xf>
    <xf numFmtId="0" fontId="34" fillId="0" borderId="5" xfId="0" applyFont="1" applyBorder="1" applyAlignment="1" applyProtection="1">
      <alignment horizontal="justify"/>
      <protection locked="0"/>
    </xf>
    <xf numFmtId="0" fontId="24" fillId="0" borderId="5" xfId="0" applyFont="1" applyBorder="1" applyAlignment="1" applyProtection="1">
      <alignment vertical="center"/>
      <protection locked="0"/>
    </xf>
    <xf numFmtId="0" fontId="37" fillId="0" borderId="0" xfId="0" applyFont="1" applyAlignment="1" applyProtection="1">
      <alignment horizontal="center" vertical="center"/>
    </xf>
    <xf numFmtId="0" fontId="38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justify" vertical="center"/>
    </xf>
    <xf numFmtId="0" fontId="24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justify" vertical="center"/>
    </xf>
    <xf numFmtId="0" fontId="34" fillId="0" borderId="0" xfId="0" applyFont="1" applyAlignment="1">
      <alignment horizontal="justify" vertical="center"/>
    </xf>
    <xf numFmtId="14" fontId="33" fillId="0" borderId="4" xfId="0" applyNumberFormat="1" applyFont="1" applyBorder="1" applyAlignment="1" applyProtection="1">
      <alignment horizontal="left"/>
      <protection locked="0"/>
    </xf>
    <xf numFmtId="0" fontId="34" fillId="0" borderId="4" xfId="0" applyFont="1" applyBorder="1" applyAlignment="1" applyProtection="1">
      <alignment horizontal="justify"/>
    </xf>
    <xf numFmtId="0" fontId="24" fillId="0" borderId="4" xfId="0" applyFont="1" applyBorder="1" applyAlignment="1"/>
    <xf numFmtId="0" fontId="24" fillId="0" borderId="4" xfId="0" applyFont="1" applyBorder="1" applyAlignment="1" applyProtection="1">
      <protection locked="0"/>
    </xf>
    <xf numFmtId="0" fontId="24" fillId="0" borderId="4" xfId="0" applyFont="1" applyBorder="1" applyAlignment="1" applyProtection="1">
      <alignment vertical="center"/>
      <protection locked="0"/>
    </xf>
    <xf numFmtId="0" fontId="24" fillId="0" borderId="4" xfId="0" applyFont="1" applyBorder="1" applyAlignment="1" applyProtection="1">
      <alignment horizontal="right"/>
    </xf>
    <xf numFmtId="0" fontId="24" fillId="0" borderId="4" xfId="0" applyFont="1" applyBorder="1" applyAlignment="1">
      <alignment horizontal="right"/>
    </xf>
    <xf numFmtId="0" fontId="34" fillId="0" borderId="5" xfId="0" applyFont="1" applyBorder="1" applyAlignment="1" applyProtection="1">
      <protection locked="0"/>
    </xf>
    <xf numFmtId="0" fontId="24" fillId="0" borderId="5" xfId="0" applyFont="1" applyBorder="1" applyAlignment="1" applyProtection="1">
      <protection locked="0"/>
    </xf>
    <xf numFmtId="0" fontId="34" fillId="0" borderId="5" xfId="0" applyFont="1" applyBorder="1" applyAlignment="1"/>
    <xf numFmtId="0" fontId="24" fillId="0" borderId="5" xfId="0" applyFont="1" applyBorder="1" applyAlignment="1">
      <alignment horizontal="justify"/>
    </xf>
    <xf numFmtId="0" fontId="24" fillId="0" borderId="4" xfId="0" applyFont="1" applyBorder="1" applyAlignment="1" applyProtection="1">
      <alignment horizontal="justify"/>
    </xf>
    <xf numFmtId="0" fontId="24" fillId="0" borderId="4" xfId="0" applyFont="1" applyBorder="1" applyAlignment="1">
      <alignment horizontal="justify"/>
    </xf>
    <xf numFmtId="0" fontId="36" fillId="0" borderId="0" xfId="0" applyFont="1" applyAlignment="1" applyProtection="1">
      <alignment horizontal="justify" vertical="center"/>
    </xf>
    <xf numFmtId="0" fontId="24" fillId="0" borderId="0" xfId="0" applyFont="1" applyAlignment="1" applyProtection="1">
      <alignment horizontal="justify" vertic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vertical="center"/>
    </xf>
    <xf numFmtId="0" fontId="34" fillId="0" borderId="0" xfId="0" applyFont="1" applyAlignment="1" applyProtection="1">
      <alignment vertical="center"/>
    </xf>
    <xf numFmtId="0" fontId="34" fillId="0" borderId="0" xfId="0" applyFont="1" applyAlignment="1">
      <alignment vertical="center"/>
    </xf>
    <xf numFmtId="0" fontId="24" fillId="0" borderId="0" xfId="0" applyFont="1" applyAlignment="1" applyProtection="1">
      <alignment horizontal="justify"/>
    </xf>
    <xf numFmtId="180" fontId="33" fillId="0" borderId="4" xfId="0" applyNumberFormat="1" applyFont="1" applyBorder="1" applyAlignment="1" applyProtection="1">
      <alignment horizontal="center"/>
      <protection locked="0"/>
    </xf>
    <xf numFmtId="180" fontId="24" fillId="0" borderId="4" xfId="0" applyNumberFormat="1" applyFont="1" applyBorder="1" applyAlignment="1" applyProtection="1">
      <protection locked="0"/>
    </xf>
    <xf numFmtId="0" fontId="35" fillId="0" borderId="32" xfId="0" applyFont="1" applyBorder="1" applyAlignment="1" applyProtection="1">
      <alignment horizontal="left"/>
    </xf>
    <xf numFmtId="0" fontId="34" fillId="0" borderId="32" xfId="0" applyFont="1" applyBorder="1" applyAlignment="1" applyProtection="1">
      <alignment horizontal="left"/>
    </xf>
    <xf numFmtId="0" fontId="34" fillId="0" borderId="32" xfId="0" applyFont="1" applyBorder="1" applyAlignment="1">
      <alignment horizontal="left"/>
    </xf>
    <xf numFmtId="0" fontId="34" fillId="0" borderId="32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34" fillId="0" borderId="5" xfId="0" applyFont="1" applyBorder="1" applyAlignment="1" applyProtection="1">
      <alignment horizontal="left"/>
    </xf>
    <xf numFmtId="0" fontId="24" fillId="0" borderId="5" xfId="0" applyFont="1" applyBorder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</xf>
    <xf numFmtId="184" fontId="33" fillId="0" borderId="4" xfId="0" applyNumberFormat="1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justify" vertical="center" wrapText="1"/>
    </xf>
    <xf numFmtId="0" fontId="27" fillId="0" borderId="0" xfId="1" applyFont="1" applyAlignment="1" applyProtection="1">
      <alignment horizontal="justify" vertical="center"/>
    </xf>
    <xf numFmtId="0" fontId="27" fillId="0" borderId="0" xfId="1" applyFont="1" applyAlignment="1" applyProtection="1">
      <alignment vertical="center"/>
    </xf>
    <xf numFmtId="0" fontId="34" fillId="0" borderId="0" xfId="0" applyFont="1" applyBorder="1" applyAlignment="1" applyProtection="1">
      <alignment horizontal="justify"/>
    </xf>
    <xf numFmtId="0" fontId="24" fillId="0" borderId="4" xfId="0" applyFont="1" applyBorder="1" applyAlignment="1" applyProtection="1">
      <alignment horizontal="left" vertical="center" wrapText="1"/>
      <protection locked="0"/>
    </xf>
    <xf numFmtId="0" fontId="39" fillId="2" borderId="0" xfId="0" applyFont="1" applyFill="1" applyAlignment="1" applyProtection="1">
      <alignment horizontal="center" vertical="center"/>
    </xf>
    <xf numFmtId="0" fontId="39" fillId="0" borderId="0" xfId="0" applyFont="1" applyAlignment="1">
      <alignment horizontal="center" vertical="center"/>
    </xf>
    <xf numFmtId="0" fontId="24" fillId="0" borderId="0" xfId="0" applyFont="1" applyBorder="1" applyAlignment="1" applyProtection="1">
      <alignment vertical="center" wrapText="1"/>
    </xf>
    <xf numFmtId="0" fontId="24" fillId="0" borderId="0" xfId="0" applyFont="1" applyAlignment="1">
      <alignment vertical="center" wrapText="1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AI$7" lockText="1"/>
</file>

<file path=xl/ctrlProps/ctrlProp100.xml><?xml version="1.0" encoding="utf-8"?>
<formControlPr xmlns="http://schemas.microsoft.com/office/spreadsheetml/2009/9/main" objectType="Radio" lockText="1"/>
</file>

<file path=xl/ctrlProps/ctrlProp101.xml><?xml version="1.0" encoding="utf-8"?>
<formControlPr xmlns="http://schemas.microsoft.com/office/spreadsheetml/2009/9/main" objectType="Drop" dropLines="5" dropStyle="combo" dx="16" fmlaLink="$AC$50" fmlaRange="$Y$46:$Y$50" sel="5" val="0"/>
</file>

<file path=xl/ctrlProps/ctrlProp102.xml><?xml version="1.0" encoding="utf-8"?>
<formControlPr xmlns="http://schemas.microsoft.com/office/spreadsheetml/2009/9/main" objectType="Drop" dropLines="5" dropStyle="combo" dx="16" fmlaLink="$AC$51" fmlaRange="$Y$46:$Y$50" sel="5" val="0"/>
</file>

<file path=xl/ctrlProps/ctrlProp103.xml><?xml version="1.0" encoding="utf-8"?>
<formControlPr xmlns="http://schemas.microsoft.com/office/spreadsheetml/2009/9/main" objectType="Drop" dropLines="5" dropStyle="combo" dx="16" fmlaLink="$AC$52" fmlaRange="$Y$46:$Y$50" sel="4" val="0"/>
</file>

<file path=xl/ctrlProps/ctrlProp104.xml><?xml version="1.0" encoding="utf-8"?>
<formControlPr xmlns="http://schemas.microsoft.com/office/spreadsheetml/2009/9/main" objectType="Drop" dropLines="7" dropStyle="combo" dx="16" fmlaLink="$AC$46" fmlaRange="$AA$46:$AA$52" sel="6" val="0"/>
</file>

<file path=xl/ctrlProps/ctrlProp105.xml><?xml version="1.0" encoding="utf-8"?>
<formControlPr xmlns="http://schemas.microsoft.com/office/spreadsheetml/2009/9/main" objectType="Drop" dropStyle="combo" dx="16" fmlaLink="$AC$48" fmlaRange="$Z$46:$Z$53" sel="1" val="0"/>
</file>

<file path=xl/ctrlProps/ctrlProp106.xml><?xml version="1.0" encoding="utf-8"?>
<formControlPr xmlns="http://schemas.microsoft.com/office/spreadsheetml/2009/9/main" objectType="Drop" dropLines="7" dropStyle="combo" dx="16" fmlaLink="$AD$46" fmlaRange="$AA$52:$AA$58" sel="2" val="0"/>
</file>

<file path=xl/ctrlProps/ctrlProp107.xml><?xml version="1.0" encoding="utf-8"?>
<formControlPr xmlns="http://schemas.microsoft.com/office/spreadsheetml/2009/9/main" objectType="Drop" dropLines="5" dropStyle="combo" dx="16" fmlaLink="$AD$47" fmlaRange="$AA$52:$AA$56" sel="2" val="0"/>
</file>

<file path=xl/ctrlProps/ctrlProp108.xml><?xml version="1.0" encoding="utf-8"?>
<formControlPr xmlns="http://schemas.microsoft.com/office/spreadsheetml/2009/9/main" objectType="Drop" dropLines="5" dropStyle="combo" dx="16" fmlaLink="$AC$47" fmlaRange="$AA$48:$AA$52" sel="4" val="0"/>
</file>

<file path=xl/ctrlProps/ctrlProp109.xml><?xml version="1.0" encoding="utf-8"?>
<formControlPr xmlns="http://schemas.microsoft.com/office/spreadsheetml/2009/9/main" objectType="Drop" dropStyle="combo" dx="16" fmlaLink="$AD$48" fmlaRange="$Z$46:$Z$53" sel="3" val="0"/>
</file>

<file path=xl/ctrlProps/ctrlProp11.xml><?xml version="1.0" encoding="utf-8"?>
<formControlPr xmlns="http://schemas.microsoft.com/office/spreadsheetml/2009/9/main" objectType="CheckBox" fmlaLink="$AI$8" lockText="1"/>
</file>

<file path=xl/ctrlProps/ctrlProp110.xml><?xml version="1.0" encoding="utf-8"?>
<formControlPr xmlns="http://schemas.microsoft.com/office/spreadsheetml/2009/9/main" objectType="CheckBox" fmlaLink="$AE$33" lockText="1"/>
</file>

<file path=xl/ctrlProps/ctrlProp111.xml><?xml version="1.0" encoding="utf-8"?>
<formControlPr xmlns="http://schemas.microsoft.com/office/spreadsheetml/2009/9/main" objectType="CheckBox" fmlaLink="$AE$34" lockText="1"/>
</file>

<file path=xl/ctrlProps/ctrlProp112.xml><?xml version="1.0" encoding="utf-8"?>
<formControlPr xmlns="http://schemas.microsoft.com/office/spreadsheetml/2009/9/main" objectType="CheckBox" fmlaLink="$AE$35" lockText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CheckBox" fmlaLink="$AC$5" lockText="1"/>
</file>

<file path=xl/ctrlProps/ctrlProp12.xml><?xml version="1.0" encoding="utf-8"?>
<formControlPr xmlns="http://schemas.microsoft.com/office/spreadsheetml/2009/9/main" objectType="CheckBox" fmlaLink="$AH$6" lockText="1"/>
</file>

<file path=xl/ctrlProps/ctrlProp120.xml><?xml version="1.0" encoding="utf-8"?>
<formControlPr xmlns="http://schemas.microsoft.com/office/spreadsheetml/2009/9/main" objectType="CheckBox" fmlaLink="$AC$6" lockText="1"/>
</file>

<file path=xl/ctrlProps/ctrlProp121.xml><?xml version="1.0" encoding="utf-8"?>
<formControlPr xmlns="http://schemas.microsoft.com/office/spreadsheetml/2009/9/main" objectType="CheckBox" fmlaLink="$AC$7" lockText="1"/>
</file>

<file path=xl/ctrlProps/ctrlProp122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CheckBox" fmlaLink="$AC$33" lockText="1"/>
</file>

<file path=xl/ctrlProps/ctrlProp124.xml><?xml version="1.0" encoding="utf-8"?>
<formControlPr xmlns="http://schemas.microsoft.com/office/spreadsheetml/2009/9/main" objectType="CheckBox" fmlaLink="$AC$34" lockText="1"/>
</file>

<file path=xl/ctrlProps/ctrlProp125.xml><?xml version="1.0" encoding="utf-8"?>
<formControlPr xmlns="http://schemas.microsoft.com/office/spreadsheetml/2009/9/main" objectType="CheckBox" fmlaLink="$AC$35" lockText="1"/>
</file>

<file path=xl/ctrlProps/ctrlProp126.xml><?xml version="1.0" encoding="utf-8"?>
<formControlPr xmlns="http://schemas.microsoft.com/office/spreadsheetml/2009/9/main" objectType="Radio" lockText="1"/>
</file>

<file path=xl/ctrlProps/ctrlProp127.xml><?xml version="1.0" encoding="utf-8"?>
<formControlPr xmlns="http://schemas.microsoft.com/office/spreadsheetml/2009/9/main" objectType="Radio" lockText="1"/>
</file>

<file path=xl/ctrlProps/ctrlProp128.xml><?xml version="1.0" encoding="utf-8"?>
<formControlPr xmlns="http://schemas.microsoft.com/office/spreadsheetml/2009/9/main" objectType="Radio" lockText="1"/>
</file>

<file path=xl/ctrlProps/ctrlProp129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CheckBox" fmlaLink="$AH$7" lockText="1"/>
</file>

<file path=xl/ctrlProps/ctrlProp14.xml><?xml version="1.0" encoding="utf-8"?>
<formControlPr xmlns="http://schemas.microsoft.com/office/spreadsheetml/2009/9/main" objectType="CheckBox" fmlaLink="$AH$8" lockText="1"/>
</file>

<file path=xl/ctrlProps/ctrlProp15.xml><?xml version="1.0" encoding="utf-8"?>
<formControlPr xmlns="http://schemas.microsoft.com/office/spreadsheetml/2009/9/main" objectType="CheckBox" fmlaLink="$AH$11" lockText="1"/>
</file>

<file path=xl/ctrlProps/ctrlProp16.xml><?xml version="1.0" encoding="utf-8"?>
<formControlPr xmlns="http://schemas.microsoft.com/office/spreadsheetml/2009/9/main" objectType="CheckBox" fmlaLink="$AH$12" lockText="1"/>
</file>

<file path=xl/ctrlProps/ctrlProp17.xml><?xml version="1.0" encoding="utf-8"?>
<formControlPr xmlns="http://schemas.microsoft.com/office/spreadsheetml/2009/9/main" objectType="CheckBox" fmlaLink="$AH$16" lockText="1"/>
</file>

<file path=xl/ctrlProps/ctrlProp18.xml><?xml version="1.0" encoding="utf-8"?>
<formControlPr xmlns="http://schemas.microsoft.com/office/spreadsheetml/2009/9/main" objectType="CheckBox" fmlaLink="$AH$18" lockText="1"/>
</file>

<file path=xl/ctrlProps/ctrlProp19.xml><?xml version="1.0" encoding="utf-8"?>
<formControlPr xmlns="http://schemas.microsoft.com/office/spreadsheetml/2009/9/main" objectType="CheckBox" fmlaLink="$AH$24" lockText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AH$21" lockText="1"/>
</file>

<file path=xl/ctrlProps/ctrlProp21.xml><?xml version="1.0" encoding="utf-8"?>
<formControlPr xmlns="http://schemas.microsoft.com/office/spreadsheetml/2009/9/main" objectType="CheckBox" fmlaLink="$AC$40" lockText="1"/>
</file>

<file path=xl/ctrlProps/ctrlProp22.xml><?xml version="1.0" encoding="utf-8"?>
<formControlPr xmlns="http://schemas.microsoft.com/office/spreadsheetml/2009/9/main" objectType="CheckBox" fmlaLink="$AC$41" lockText="1"/>
</file>

<file path=xl/ctrlProps/ctrlProp23.xml><?xml version="1.0" encoding="utf-8"?>
<formControlPr xmlns="http://schemas.microsoft.com/office/spreadsheetml/2009/9/main" objectType="CheckBox" fmlaLink="$AC$42" lockText="1"/>
</file>

<file path=xl/ctrlProps/ctrlProp24.xml><?xml version="1.0" encoding="utf-8"?>
<formControlPr xmlns="http://schemas.microsoft.com/office/spreadsheetml/2009/9/main" objectType="Radio" checked="Checked" firstButton="1" fmlaLink="$W$50" lockText="1"/>
</file>

<file path=xl/ctrlProps/ctrlProp25.xml><?xml version="1.0" encoding="utf-8"?>
<formControlPr xmlns="http://schemas.microsoft.com/office/spreadsheetml/2009/9/main" objectType="Radio" lockText="1"/>
</file>

<file path=xl/ctrlProps/ctrlProp26.xml><?xml version="1.0" encoding="utf-8"?>
<formControlPr xmlns="http://schemas.microsoft.com/office/spreadsheetml/2009/9/main" objectType="Radio" lockText="1"/>
</file>

<file path=xl/ctrlProps/ctrlProp27.xml><?xml version="1.0" encoding="utf-8"?>
<formControlPr xmlns="http://schemas.microsoft.com/office/spreadsheetml/2009/9/main" objectType="Radio" lockText="1"/>
</file>

<file path=xl/ctrlProps/ctrlProp28.xml><?xml version="1.0" encoding="utf-8"?>
<formControlPr xmlns="http://schemas.microsoft.com/office/spreadsheetml/2009/9/main" objectType="Radio" lockText="1"/>
</file>

<file path=xl/ctrlProps/ctrlProp29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firstButton="1" fmlaLink="$S$27" lockText="1" noThreeD="1"/>
</file>

<file path=xl/ctrlProps/ctrlProp30.xml><?xml version="1.0" encoding="utf-8"?>
<formControlPr xmlns="http://schemas.microsoft.com/office/spreadsheetml/2009/9/main" objectType="Radio" lockText="1"/>
</file>

<file path=xl/ctrlProps/ctrlProp31.xml><?xml version="1.0" encoding="utf-8"?>
<formControlPr xmlns="http://schemas.microsoft.com/office/spreadsheetml/2009/9/main" objectType="Radio" lockText="1"/>
</file>

<file path=xl/ctrlProps/ctrlProp32.xml><?xml version="1.0" encoding="utf-8"?>
<formControlPr xmlns="http://schemas.microsoft.com/office/spreadsheetml/2009/9/main" objectType="Drop" dropLines="5" dropStyle="combo" dx="16" fmlaLink="$AD$57" fmlaRange="$Z$53:$Z$57" sel="5" val="0"/>
</file>

<file path=xl/ctrlProps/ctrlProp33.xml><?xml version="1.0" encoding="utf-8"?>
<formControlPr xmlns="http://schemas.microsoft.com/office/spreadsheetml/2009/9/main" objectType="Drop" dropLines="5" dropStyle="combo" dx="16" fmlaLink="$AD$58" fmlaRange="$Z$53:$Z$57" sel="5" val="0"/>
</file>

<file path=xl/ctrlProps/ctrlProp34.xml><?xml version="1.0" encoding="utf-8"?>
<formControlPr xmlns="http://schemas.microsoft.com/office/spreadsheetml/2009/9/main" objectType="Drop" dropLines="5" dropStyle="combo" dx="16" fmlaLink="$AD$59" fmlaRange="$Z$53:$Z$57" sel="4" val="0"/>
</file>

<file path=xl/ctrlProps/ctrlProp35.xml><?xml version="1.0" encoding="utf-8"?>
<formControlPr xmlns="http://schemas.microsoft.com/office/spreadsheetml/2009/9/main" objectType="Drop" dropLines="7" dropStyle="combo" dx="16" fmlaLink="$AD$53" fmlaRange="$AB$53:$AB$59" sel="6" val="0"/>
</file>

<file path=xl/ctrlProps/ctrlProp36.xml><?xml version="1.0" encoding="utf-8"?>
<formControlPr xmlns="http://schemas.microsoft.com/office/spreadsheetml/2009/9/main" objectType="Drop" dropStyle="combo" dx="16" fmlaLink="$AD$55" fmlaRange="$AA$53:$AA$60" sel="1" val="0"/>
</file>

<file path=xl/ctrlProps/ctrlProp37.xml><?xml version="1.0" encoding="utf-8"?>
<formControlPr xmlns="http://schemas.microsoft.com/office/spreadsheetml/2009/9/main" objectType="Drop" dropLines="7" dropStyle="combo" dx="16" fmlaLink="$AE$53" fmlaRange="$AB$59:$AB$65" sel="2" val="0"/>
</file>

<file path=xl/ctrlProps/ctrlProp38.xml><?xml version="1.0" encoding="utf-8"?>
<formControlPr xmlns="http://schemas.microsoft.com/office/spreadsheetml/2009/9/main" objectType="Drop" dropLines="5" dropStyle="combo" dx="16" fmlaLink="$AE$54" fmlaRange="$AB$59:$AB$63" sel="2" val="0"/>
</file>

<file path=xl/ctrlProps/ctrlProp39.xml><?xml version="1.0" encoding="utf-8"?>
<formControlPr xmlns="http://schemas.microsoft.com/office/spreadsheetml/2009/9/main" objectType="Drop" dropLines="5" dropStyle="combo" dx="16" fmlaLink="$AD$54" fmlaRange="$AB$55:$AB$59" sel="4" val="0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40.xml><?xml version="1.0" encoding="utf-8"?>
<formControlPr xmlns="http://schemas.microsoft.com/office/spreadsheetml/2009/9/main" objectType="Drop" dropStyle="combo" dx="16" fmlaLink="$AE$55" fmlaRange="$AA$53:$AA$60" sel="3" val="0"/>
</file>

<file path=xl/ctrlProps/ctrlProp41.xml><?xml version="1.0" encoding="utf-8"?>
<formControlPr xmlns="http://schemas.microsoft.com/office/spreadsheetml/2009/9/main" objectType="CheckBox" fmlaLink="$AF$40" lockText="1"/>
</file>

<file path=xl/ctrlProps/ctrlProp42.xml><?xml version="1.0" encoding="utf-8"?>
<formControlPr xmlns="http://schemas.microsoft.com/office/spreadsheetml/2009/9/main" objectType="CheckBox" fmlaLink="$AF$41" lockText="1"/>
</file>

<file path=xl/ctrlProps/ctrlProp43.xml><?xml version="1.0" encoding="utf-8"?>
<formControlPr xmlns="http://schemas.microsoft.com/office/spreadsheetml/2009/9/main" objectType="CheckBox" fmlaLink="$AF$42" lockText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CheckBox" fmlaLink="$AH$30" lockText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CheckBox" fmlaLink="$AD$40" lockText="1"/>
</file>

<file path=xl/ctrlProps/ctrlProp52.xml><?xml version="1.0" encoding="utf-8"?>
<formControlPr xmlns="http://schemas.microsoft.com/office/spreadsheetml/2009/9/main" objectType="CheckBox" fmlaLink="$AD$41" lockText="1"/>
</file>

<file path=xl/ctrlProps/ctrlProp53.xml><?xml version="1.0" encoding="utf-8"?>
<formControlPr xmlns="http://schemas.microsoft.com/office/spreadsheetml/2009/9/main" objectType="CheckBox" fmlaLink="$AD$42" lockText="1"/>
</file>

<file path=xl/ctrlProps/ctrlProp54.xml><?xml version="1.0" encoding="utf-8"?>
<formControlPr xmlns="http://schemas.microsoft.com/office/spreadsheetml/2009/9/main" objectType="CheckBox" fmlaLink="$AH$17" lockText="1"/>
</file>

<file path=xl/ctrlProps/ctrlProp55.xml><?xml version="1.0" encoding="utf-8"?>
<formControlPr xmlns="http://schemas.microsoft.com/office/spreadsheetml/2009/9/main" objectType="CheckBox" fmlaLink="$AH$25" lockText="1"/>
</file>

<file path=xl/ctrlProps/ctrlProp56.xml><?xml version="1.0" encoding="utf-8"?>
<formControlPr xmlns="http://schemas.microsoft.com/office/spreadsheetml/2009/9/main" objectType="CheckBox" fmlaLink="$AH$33" lockText="1"/>
</file>

<file path=xl/ctrlProps/ctrlProp57.xml><?xml version="1.0" encoding="utf-8"?>
<formControlPr xmlns="http://schemas.microsoft.com/office/spreadsheetml/2009/9/main" objectType="CheckBox" fmlaLink="$AH$26" lockText="1"/>
</file>

<file path=xl/ctrlProps/ctrlProp58.xml><?xml version="1.0" encoding="utf-8"?>
<formControlPr xmlns="http://schemas.microsoft.com/office/spreadsheetml/2009/9/main" objectType="Radio" lockText="1"/>
</file>

<file path=xl/ctrlProps/ctrlProp59.xml><?xml version="1.0" encoding="utf-8"?>
<formControlPr xmlns="http://schemas.microsoft.com/office/spreadsheetml/2009/9/main" objectType="CheckBox" fmlaLink="$AH$27" lockText="1"/>
</file>

<file path=xl/ctrlProps/ctrlProp6.xml><?xml version="1.0" encoding="utf-8"?>
<formControlPr xmlns="http://schemas.microsoft.com/office/spreadsheetml/2009/9/main" objectType="Radio" firstButton="1" fmlaLink="$S$30" lockText="1" noThreeD="1"/>
</file>

<file path=xl/ctrlProps/ctrlProp60.xml><?xml version="1.0" encoding="utf-8"?>
<formControlPr xmlns="http://schemas.microsoft.com/office/spreadsheetml/2009/9/main" objectType="CheckBox" fmlaLink="$AH$13" lockText="1"/>
</file>

<file path=xl/ctrlProps/ctrlProp61.xml><?xml version="1.0" encoding="utf-8"?>
<formControlPr xmlns="http://schemas.microsoft.com/office/spreadsheetml/2009/9/main" objectType="Radio" lockText="1"/>
</file>

<file path=xl/ctrlProps/ctrlProp62.xml><?xml version="1.0" encoding="utf-8"?>
<formControlPr xmlns="http://schemas.microsoft.com/office/spreadsheetml/2009/9/main" objectType="CheckBox" fmlaLink="$AB$5" lockText="1"/>
</file>

<file path=xl/ctrlProps/ctrlProp63.xml><?xml version="1.0" encoding="utf-8"?>
<formControlPr xmlns="http://schemas.microsoft.com/office/spreadsheetml/2009/9/main" objectType="CheckBox" fmlaLink="$AB$6" lockText="1"/>
</file>

<file path=xl/ctrlProps/ctrlProp64.xml><?xml version="1.0" encoding="utf-8"?>
<formControlPr xmlns="http://schemas.microsoft.com/office/spreadsheetml/2009/9/main" objectType="CheckBox" fmlaLink="$AB$7" lockText="1"/>
</file>

<file path=xl/ctrlProps/ctrlProp65.xml><?xml version="1.0" encoding="utf-8"?>
<formControlPr xmlns="http://schemas.microsoft.com/office/spreadsheetml/2009/9/main" objectType="Radio" checked="Checked" firstButton="1" fmlaLink="$V$15" lockText="1"/>
</file>

<file path=xl/ctrlProps/ctrlProp66.xml><?xml version="1.0" encoding="utf-8"?>
<formControlPr xmlns="http://schemas.microsoft.com/office/spreadsheetml/2009/9/main" objectType="Radio" lockText="1"/>
</file>

<file path=xl/ctrlProps/ctrlProp67.xml><?xml version="1.0" encoding="utf-8"?>
<formControlPr xmlns="http://schemas.microsoft.com/office/spreadsheetml/2009/9/main" objectType="Radio" lockText="1"/>
</file>

<file path=xl/ctrlProps/ctrlProp68.xml><?xml version="1.0" encoding="utf-8"?>
<formControlPr xmlns="http://schemas.microsoft.com/office/spreadsheetml/2009/9/main" objectType="Radio" lockText="1"/>
</file>

<file path=xl/ctrlProps/ctrlProp69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70.xml><?xml version="1.0" encoding="utf-8"?>
<formControlPr xmlns="http://schemas.microsoft.com/office/spreadsheetml/2009/9/main" objectType="Radio" lockText="1"/>
</file>

<file path=xl/ctrlProps/ctrlProp71.xml><?xml version="1.0" encoding="utf-8"?>
<formControlPr xmlns="http://schemas.microsoft.com/office/spreadsheetml/2009/9/main" objectType="Radio" lockText="1"/>
</file>

<file path=xl/ctrlProps/ctrlProp72.xml><?xml version="1.0" encoding="utf-8"?>
<formControlPr xmlns="http://schemas.microsoft.com/office/spreadsheetml/2009/9/main" objectType="Radio" lockText="1"/>
</file>

<file path=xl/ctrlProps/ctrlProp73.xml><?xml version="1.0" encoding="utf-8"?>
<formControlPr xmlns="http://schemas.microsoft.com/office/spreadsheetml/2009/9/main" objectType="Drop" dropLines="5" dropStyle="combo" dx="16" fmlaLink="$AC$22" fmlaRange="$Y$18:$Y$22" sel="5" val="0"/>
</file>

<file path=xl/ctrlProps/ctrlProp74.xml><?xml version="1.0" encoding="utf-8"?>
<formControlPr xmlns="http://schemas.microsoft.com/office/spreadsheetml/2009/9/main" objectType="Drop" dropLines="5" dropStyle="combo" dx="16" fmlaLink="$AC$23" fmlaRange="$Y$18:$Y$22" sel="5" val="0"/>
</file>

<file path=xl/ctrlProps/ctrlProp75.xml><?xml version="1.0" encoding="utf-8"?>
<formControlPr xmlns="http://schemas.microsoft.com/office/spreadsheetml/2009/9/main" objectType="Drop" dropLines="5" dropStyle="combo" dx="16" fmlaLink="$AC$24" fmlaRange="$Y$18:$Y$22" sel="4" val="0"/>
</file>

<file path=xl/ctrlProps/ctrlProp76.xml><?xml version="1.0" encoding="utf-8"?>
<formControlPr xmlns="http://schemas.microsoft.com/office/spreadsheetml/2009/9/main" objectType="Drop" dropLines="7" dropStyle="combo" dx="16" fmlaLink="$AC$18" fmlaRange="$AA$18:$AA$24" sel="6" val="0"/>
</file>

<file path=xl/ctrlProps/ctrlProp77.xml><?xml version="1.0" encoding="utf-8"?>
<formControlPr xmlns="http://schemas.microsoft.com/office/spreadsheetml/2009/9/main" objectType="Drop" dropStyle="combo" dx="16" fmlaLink="$AC$20" fmlaRange="$Z$18:$Z$25" sel="1" val="0"/>
</file>

<file path=xl/ctrlProps/ctrlProp78.xml><?xml version="1.0" encoding="utf-8"?>
<formControlPr xmlns="http://schemas.microsoft.com/office/spreadsheetml/2009/9/main" objectType="Drop" dropLines="7" dropStyle="combo" dx="16" fmlaLink="$AD$18" fmlaRange="$AA$24:$AA$30" sel="2" val="0"/>
</file>

<file path=xl/ctrlProps/ctrlProp79.xml><?xml version="1.0" encoding="utf-8"?>
<formControlPr xmlns="http://schemas.microsoft.com/office/spreadsheetml/2009/9/main" objectType="Drop" dropLines="5" dropStyle="combo" dx="16" fmlaLink="$AD$19" fmlaRange="$AA$24:$AA$28" sel="2" val="0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Drop" dropLines="5" dropStyle="combo" dx="16" fmlaLink="$AC$19" fmlaRange="$AA$20:$AA$24" sel="4" val="0"/>
</file>

<file path=xl/ctrlProps/ctrlProp81.xml><?xml version="1.0" encoding="utf-8"?>
<formControlPr xmlns="http://schemas.microsoft.com/office/spreadsheetml/2009/9/main" objectType="Drop" dropStyle="combo" dx="16" fmlaLink="$AD$20" fmlaRange="$Z$18:$Z$25" sel="3" val="0"/>
</file>

<file path=xl/ctrlProps/ctrlProp82.xml><?xml version="1.0" encoding="utf-8"?>
<formControlPr xmlns="http://schemas.microsoft.com/office/spreadsheetml/2009/9/main" objectType="CheckBox" fmlaLink="$AE$5" lockText="1"/>
</file>

<file path=xl/ctrlProps/ctrlProp83.xml><?xml version="1.0" encoding="utf-8"?>
<formControlPr xmlns="http://schemas.microsoft.com/office/spreadsheetml/2009/9/main" objectType="CheckBox" fmlaLink="$AE$6" lockText="1"/>
</file>

<file path=xl/ctrlProps/ctrlProp84.xml><?xml version="1.0" encoding="utf-8"?>
<formControlPr xmlns="http://schemas.microsoft.com/office/spreadsheetml/2009/9/main" objectType="CheckBox" fmlaLink="$AE$7" lockText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CheckBox" fmlaLink="$AI$6" lockText="1"/>
</file>

<file path=xl/ctrlProps/ctrlProp90.xml><?xml version="1.0" encoding="utf-8"?>
<formControlPr xmlns="http://schemas.microsoft.com/office/spreadsheetml/2009/9/main" objectType="CheckBox" fmlaLink="$AB$33" lockText="1"/>
</file>

<file path=xl/ctrlProps/ctrlProp91.xml><?xml version="1.0" encoding="utf-8"?>
<formControlPr xmlns="http://schemas.microsoft.com/office/spreadsheetml/2009/9/main" objectType="CheckBox" fmlaLink="$AB$34" lockText="1"/>
</file>

<file path=xl/ctrlProps/ctrlProp92.xml><?xml version="1.0" encoding="utf-8"?>
<formControlPr xmlns="http://schemas.microsoft.com/office/spreadsheetml/2009/9/main" objectType="CheckBox" fmlaLink="$AB$35" lockText="1"/>
</file>

<file path=xl/ctrlProps/ctrlProp93.xml><?xml version="1.0" encoding="utf-8"?>
<formControlPr xmlns="http://schemas.microsoft.com/office/spreadsheetml/2009/9/main" objectType="Radio" checked="Checked" firstButton="1" fmlaLink="$V$43" lockText="1"/>
</file>

<file path=xl/ctrlProps/ctrlProp94.xml><?xml version="1.0" encoding="utf-8"?>
<formControlPr xmlns="http://schemas.microsoft.com/office/spreadsheetml/2009/9/main" objectType="Radio" lockText="1"/>
</file>

<file path=xl/ctrlProps/ctrlProp95.xml><?xml version="1.0" encoding="utf-8"?>
<formControlPr xmlns="http://schemas.microsoft.com/office/spreadsheetml/2009/9/main" objectType="Radio" lockText="1"/>
</file>

<file path=xl/ctrlProps/ctrlProp96.xml><?xml version="1.0" encoding="utf-8"?>
<formControlPr xmlns="http://schemas.microsoft.com/office/spreadsheetml/2009/9/main" objectType="Radio" lockText="1"/>
</file>

<file path=xl/ctrlProps/ctrlProp97.xml><?xml version="1.0" encoding="utf-8"?>
<formControlPr xmlns="http://schemas.microsoft.com/office/spreadsheetml/2009/9/main" objectType="Radio" lockText="1"/>
</file>

<file path=xl/ctrlProps/ctrlProp98.xml><?xml version="1.0" encoding="utf-8"?>
<formControlPr xmlns="http://schemas.microsoft.com/office/spreadsheetml/2009/9/main" objectType="Radio" lockText="1"/>
</file>

<file path=xl/ctrlProps/ctrlProp99.xml><?xml version="1.0" encoding="utf-8"?>
<formControlPr xmlns="http://schemas.microsoft.com/office/spreadsheetml/2009/9/main" objectType="Radio" lockText="1"/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16</xdr:row>
          <xdr:rowOff>19050</xdr:rowOff>
        </xdr:from>
        <xdr:to>
          <xdr:col>1</xdr:col>
          <xdr:colOff>28575</xdr:colOff>
          <xdr:row>16</xdr:row>
          <xdr:rowOff>266700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0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15</xdr:row>
          <xdr:rowOff>28575</xdr:rowOff>
        </xdr:from>
        <xdr:to>
          <xdr:col>1</xdr:col>
          <xdr:colOff>28575</xdr:colOff>
          <xdr:row>15</xdr:row>
          <xdr:rowOff>285750</xdr:rowOff>
        </xdr:to>
        <xdr:sp macro="" textlink="">
          <xdr:nvSpPr>
            <xdr:cNvPr id="40966" name="Check Box 6" hidden="1">
              <a:extLst>
                <a:ext uri="{63B3BB69-23CF-44E3-9099-C40C66FF867C}">
                  <a14:compatExt spid="_x0000_s40966"/>
                </a:ext>
                <a:ext uri="{FF2B5EF4-FFF2-40B4-BE49-F238E27FC236}">
                  <a16:creationId xmlns:a16="http://schemas.microsoft.com/office/drawing/2014/main" id="{00000000-0008-0000-0000-000006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26</xdr:row>
          <xdr:rowOff>95250</xdr:rowOff>
        </xdr:from>
        <xdr:to>
          <xdr:col>5</xdr:col>
          <xdr:colOff>19050</xdr:colOff>
          <xdr:row>27</xdr:row>
          <xdr:rowOff>9525</xdr:rowOff>
        </xdr:to>
        <xdr:sp macro="" textlink="">
          <xdr:nvSpPr>
            <xdr:cNvPr id="40968" name="Option Button 8" hidden="1">
              <a:extLst>
                <a:ext uri="{63B3BB69-23CF-44E3-9099-C40C66FF867C}">
                  <a14:compatExt spid="_x0000_s40968"/>
                </a:ext>
                <a:ext uri="{FF2B5EF4-FFF2-40B4-BE49-F238E27FC236}">
                  <a16:creationId xmlns:a16="http://schemas.microsoft.com/office/drawing/2014/main" id="{00000000-0008-0000-0000-000008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26</xdr:row>
          <xdr:rowOff>95250</xdr:rowOff>
        </xdr:from>
        <xdr:to>
          <xdr:col>6</xdr:col>
          <xdr:colOff>400050</xdr:colOff>
          <xdr:row>26</xdr:row>
          <xdr:rowOff>333375</xdr:rowOff>
        </xdr:to>
        <xdr:sp macro="" textlink="">
          <xdr:nvSpPr>
            <xdr:cNvPr id="40969" name="Option Button 9" hidden="1">
              <a:extLst>
                <a:ext uri="{63B3BB69-23CF-44E3-9099-C40C66FF867C}">
                  <a14:compatExt spid="_x0000_s40969"/>
                </a:ext>
                <a:ext uri="{FF2B5EF4-FFF2-40B4-BE49-F238E27FC236}">
                  <a16:creationId xmlns:a16="http://schemas.microsoft.com/office/drawing/2014/main" id="{00000000-0008-0000-0000-000009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29</xdr:row>
          <xdr:rowOff>57150</xdr:rowOff>
        </xdr:from>
        <xdr:to>
          <xdr:col>0</xdr:col>
          <xdr:colOff>676275</xdr:colOff>
          <xdr:row>31</xdr:row>
          <xdr:rowOff>57150</xdr:rowOff>
        </xdr:to>
        <xdr:sp macro="" textlink="">
          <xdr:nvSpPr>
            <xdr:cNvPr id="40970" name="Group Box 10" hidden="1">
              <a:extLst>
                <a:ext uri="{63B3BB69-23CF-44E3-9099-C40C66FF867C}">
                  <a14:compatExt spid="_x0000_s40970"/>
                </a:ext>
                <a:ext uri="{FF2B5EF4-FFF2-40B4-BE49-F238E27FC236}">
                  <a16:creationId xmlns:a16="http://schemas.microsoft.com/office/drawing/2014/main" id="{00000000-0008-0000-0000-00000A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29</xdr:row>
          <xdr:rowOff>85725</xdr:rowOff>
        </xdr:from>
        <xdr:to>
          <xdr:col>0</xdr:col>
          <xdr:colOff>466725</xdr:colOff>
          <xdr:row>29</xdr:row>
          <xdr:rowOff>323850</xdr:rowOff>
        </xdr:to>
        <xdr:sp macro="" textlink="">
          <xdr:nvSpPr>
            <xdr:cNvPr id="40971" name="Option Button 11" hidden="1">
              <a:extLst>
                <a:ext uri="{63B3BB69-23CF-44E3-9099-C40C66FF867C}">
                  <a14:compatExt spid="_x0000_s40971"/>
                </a:ext>
                <a:ext uri="{FF2B5EF4-FFF2-40B4-BE49-F238E27FC236}">
                  <a16:creationId xmlns:a16="http://schemas.microsoft.com/office/drawing/2014/main" id="{00000000-0008-0000-0000-00000B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30</xdr:row>
          <xdr:rowOff>38100</xdr:rowOff>
        </xdr:from>
        <xdr:to>
          <xdr:col>0</xdr:col>
          <xdr:colOff>466725</xdr:colOff>
          <xdr:row>30</xdr:row>
          <xdr:rowOff>285750</xdr:rowOff>
        </xdr:to>
        <xdr:sp macro="" textlink="">
          <xdr:nvSpPr>
            <xdr:cNvPr id="40973" name="Option Button 13" hidden="1">
              <a:extLst>
                <a:ext uri="{63B3BB69-23CF-44E3-9099-C40C66FF867C}">
                  <a14:compatExt spid="_x0000_s40973"/>
                </a:ext>
                <a:ext uri="{FF2B5EF4-FFF2-40B4-BE49-F238E27FC236}">
                  <a16:creationId xmlns:a16="http://schemas.microsoft.com/office/drawing/2014/main" id="{00000000-0008-0000-0000-00000D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904875</xdr:colOff>
          <xdr:row>45</xdr:row>
          <xdr:rowOff>190500</xdr:rowOff>
        </xdr:from>
        <xdr:to>
          <xdr:col>12</xdr:col>
          <xdr:colOff>819150</xdr:colOff>
          <xdr:row>49</xdr:row>
          <xdr:rowOff>76200</xdr:rowOff>
        </xdr:to>
        <xdr:sp macro="" textlink="">
          <xdr:nvSpPr>
            <xdr:cNvPr id="45057" name="Group Box 1" hidden="1">
              <a:extLst>
                <a:ext uri="{63B3BB69-23CF-44E3-9099-C40C66FF867C}">
                  <a14:compatExt spid="_x0000_s45057"/>
                </a:ext>
                <a:ext uri="{FF2B5EF4-FFF2-40B4-BE49-F238E27FC236}">
                  <a16:creationId xmlns:a16="http://schemas.microsoft.com/office/drawing/2014/main" id="{00000000-0008-0000-0100-00000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5</xdr:row>
          <xdr:rowOff>38100</xdr:rowOff>
        </xdr:from>
        <xdr:to>
          <xdr:col>2</xdr:col>
          <xdr:colOff>161925</xdr:colOff>
          <xdr:row>5</xdr:row>
          <xdr:rowOff>219075</xdr:rowOff>
        </xdr:to>
        <xdr:sp macro="" textlink="">
          <xdr:nvSpPr>
            <xdr:cNvPr id="45058" name="Check Box 2" hidden="1">
              <a:extLst>
                <a:ext uri="{63B3BB69-23CF-44E3-9099-C40C66FF867C}">
                  <a14:compatExt spid="_x0000_s45058"/>
                </a:ext>
                <a:ext uri="{FF2B5EF4-FFF2-40B4-BE49-F238E27FC236}">
                  <a16:creationId xmlns:a16="http://schemas.microsoft.com/office/drawing/2014/main" id="{00000000-0008-0000-0100-000002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6</xdr:row>
          <xdr:rowOff>38100</xdr:rowOff>
        </xdr:from>
        <xdr:to>
          <xdr:col>2</xdr:col>
          <xdr:colOff>152400</xdr:colOff>
          <xdr:row>6</xdr:row>
          <xdr:rowOff>209550</xdr:rowOff>
        </xdr:to>
        <xdr:sp macro="" textlink="">
          <xdr:nvSpPr>
            <xdr:cNvPr id="45059" name="Check Box 3" hidden="1">
              <a:extLst>
                <a:ext uri="{63B3BB69-23CF-44E3-9099-C40C66FF867C}">
                  <a14:compatExt spid="_x0000_s45059"/>
                </a:ext>
                <a:ext uri="{FF2B5EF4-FFF2-40B4-BE49-F238E27FC236}">
                  <a16:creationId xmlns:a16="http://schemas.microsoft.com/office/drawing/2014/main" id="{00000000-0008-0000-0100-000003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7</xdr:row>
          <xdr:rowOff>28575</xdr:rowOff>
        </xdr:from>
        <xdr:to>
          <xdr:col>2</xdr:col>
          <xdr:colOff>152400</xdr:colOff>
          <xdr:row>7</xdr:row>
          <xdr:rowOff>219075</xdr:rowOff>
        </xdr:to>
        <xdr:sp macro="" textlink="">
          <xdr:nvSpPr>
            <xdr:cNvPr id="45060" name="Check Box 4" hidden="1">
              <a:extLst>
                <a:ext uri="{63B3BB69-23CF-44E3-9099-C40C66FF867C}">
                  <a14:compatExt spid="_x0000_s45060"/>
                </a:ext>
                <a:ext uri="{FF2B5EF4-FFF2-40B4-BE49-F238E27FC236}">
                  <a16:creationId xmlns:a16="http://schemas.microsoft.com/office/drawing/2014/main" id="{00000000-0008-0000-0100-000004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</xdr:row>
          <xdr:rowOff>28575</xdr:rowOff>
        </xdr:from>
        <xdr:to>
          <xdr:col>8</xdr:col>
          <xdr:colOff>171450</xdr:colOff>
          <xdr:row>5</xdr:row>
          <xdr:rowOff>219075</xdr:rowOff>
        </xdr:to>
        <xdr:sp macro="" textlink="">
          <xdr:nvSpPr>
            <xdr:cNvPr id="45061" name="Check Box 5" hidden="1">
              <a:extLst>
                <a:ext uri="{63B3BB69-23CF-44E3-9099-C40C66FF867C}">
                  <a14:compatExt spid="_x0000_s45061"/>
                </a:ext>
                <a:ext uri="{FF2B5EF4-FFF2-40B4-BE49-F238E27FC236}">
                  <a16:creationId xmlns:a16="http://schemas.microsoft.com/office/drawing/2014/main" id="{00000000-0008-0000-0100-000005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6</xdr:row>
          <xdr:rowOff>28575</xdr:rowOff>
        </xdr:from>
        <xdr:to>
          <xdr:col>8</xdr:col>
          <xdr:colOff>171450</xdr:colOff>
          <xdr:row>6</xdr:row>
          <xdr:rowOff>219075</xdr:rowOff>
        </xdr:to>
        <xdr:sp macro="" textlink="">
          <xdr:nvSpPr>
            <xdr:cNvPr id="45062" name="Check Box 6" hidden="1">
              <a:extLst>
                <a:ext uri="{63B3BB69-23CF-44E3-9099-C40C66FF867C}">
                  <a14:compatExt spid="_x0000_s45062"/>
                </a:ext>
                <a:ext uri="{FF2B5EF4-FFF2-40B4-BE49-F238E27FC236}">
                  <a16:creationId xmlns:a16="http://schemas.microsoft.com/office/drawing/2014/main" id="{00000000-0008-0000-0100-000006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7</xdr:row>
          <xdr:rowOff>38100</xdr:rowOff>
        </xdr:from>
        <xdr:to>
          <xdr:col>8</xdr:col>
          <xdr:colOff>171450</xdr:colOff>
          <xdr:row>7</xdr:row>
          <xdr:rowOff>219075</xdr:rowOff>
        </xdr:to>
        <xdr:sp macro="" textlink="">
          <xdr:nvSpPr>
            <xdr:cNvPr id="45063" name="Check Box 7" hidden="1">
              <a:extLst>
                <a:ext uri="{63B3BB69-23CF-44E3-9099-C40C66FF867C}">
                  <a14:compatExt spid="_x0000_s45063"/>
                </a:ext>
                <a:ext uri="{FF2B5EF4-FFF2-40B4-BE49-F238E27FC236}">
                  <a16:creationId xmlns:a16="http://schemas.microsoft.com/office/drawing/2014/main" id="{00000000-0008-0000-0100-000007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10</xdr:row>
          <xdr:rowOff>28575</xdr:rowOff>
        </xdr:from>
        <xdr:to>
          <xdr:col>8</xdr:col>
          <xdr:colOff>152400</xdr:colOff>
          <xdr:row>11</xdr:row>
          <xdr:rowOff>0</xdr:rowOff>
        </xdr:to>
        <xdr:sp macro="" textlink="">
          <xdr:nvSpPr>
            <xdr:cNvPr id="45064" name="Check Box 8" hidden="1">
              <a:extLst>
                <a:ext uri="{63B3BB69-23CF-44E3-9099-C40C66FF867C}">
                  <a14:compatExt spid="_x0000_s45064"/>
                </a:ext>
                <a:ext uri="{FF2B5EF4-FFF2-40B4-BE49-F238E27FC236}">
                  <a16:creationId xmlns:a16="http://schemas.microsoft.com/office/drawing/2014/main" id="{00000000-0008-0000-0100-000008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11</xdr:row>
          <xdr:rowOff>47625</xdr:rowOff>
        </xdr:from>
        <xdr:to>
          <xdr:col>8</xdr:col>
          <xdr:colOff>152400</xdr:colOff>
          <xdr:row>12</xdr:row>
          <xdr:rowOff>0</xdr:rowOff>
        </xdr:to>
        <xdr:sp macro="" textlink="">
          <xdr:nvSpPr>
            <xdr:cNvPr id="45065" name="Check Box 9" hidden="1">
              <a:extLst>
                <a:ext uri="{63B3BB69-23CF-44E3-9099-C40C66FF867C}">
                  <a14:compatExt spid="_x0000_s45065"/>
                </a:ext>
                <a:ext uri="{FF2B5EF4-FFF2-40B4-BE49-F238E27FC236}">
                  <a16:creationId xmlns:a16="http://schemas.microsoft.com/office/drawing/2014/main" id="{00000000-0008-0000-0100-000009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15</xdr:row>
          <xdr:rowOff>38100</xdr:rowOff>
        </xdr:from>
        <xdr:to>
          <xdr:col>8</xdr:col>
          <xdr:colOff>171450</xdr:colOff>
          <xdr:row>16</xdr:row>
          <xdr:rowOff>0</xdr:rowOff>
        </xdr:to>
        <xdr:sp macro="" textlink="">
          <xdr:nvSpPr>
            <xdr:cNvPr id="45066" name="Check Box 10" hidden="1">
              <a:extLst>
                <a:ext uri="{63B3BB69-23CF-44E3-9099-C40C66FF867C}">
                  <a14:compatExt spid="_x0000_s45066"/>
                </a:ext>
                <a:ext uri="{FF2B5EF4-FFF2-40B4-BE49-F238E27FC236}">
                  <a16:creationId xmlns:a16="http://schemas.microsoft.com/office/drawing/2014/main" id="{00000000-0008-0000-0100-00000A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17</xdr:row>
          <xdr:rowOff>38100</xdr:rowOff>
        </xdr:from>
        <xdr:to>
          <xdr:col>8</xdr:col>
          <xdr:colOff>152400</xdr:colOff>
          <xdr:row>18</xdr:row>
          <xdr:rowOff>0</xdr:rowOff>
        </xdr:to>
        <xdr:sp macro="" textlink="">
          <xdr:nvSpPr>
            <xdr:cNvPr id="45067" name="Check Box 11" hidden="1">
              <a:extLst>
                <a:ext uri="{63B3BB69-23CF-44E3-9099-C40C66FF867C}">
                  <a14:compatExt spid="_x0000_s45067"/>
                </a:ext>
                <a:ext uri="{FF2B5EF4-FFF2-40B4-BE49-F238E27FC236}">
                  <a16:creationId xmlns:a16="http://schemas.microsoft.com/office/drawing/2014/main" id="{00000000-0008-0000-0100-00000B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23</xdr:row>
          <xdr:rowOff>38100</xdr:rowOff>
        </xdr:from>
        <xdr:to>
          <xdr:col>8</xdr:col>
          <xdr:colOff>152400</xdr:colOff>
          <xdr:row>24</xdr:row>
          <xdr:rowOff>0</xdr:rowOff>
        </xdr:to>
        <xdr:sp macro="" textlink="">
          <xdr:nvSpPr>
            <xdr:cNvPr id="45068" name="Check Box 12" hidden="1">
              <a:extLst>
                <a:ext uri="{63B3BB69-23CF-44E3-9099-C40C66FF867C}">
                  <a14:compatExt spid="_x0000_s45068"/>
                </a:ext>
                <a:ext uri="{FF2B5EF4-FFF2-40B4-BE49-F238E27FC236}">
                  <a16:creationId xmlns:a16="http://schemas.microsoft.com/office/drawing/2014/main" id="{00000000-0008-0000-0100-00000C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20</xdr:row>
          <xdr:rowOff>47625</xdr:rowOff>
        </xdr:from>
        <xdr:to>
          <xdr:col>8</xdr:col>
          <xdr:colOff>152400</xdr:colOff>
          <xdr:row>21</xdr:row>
          <xdr:rowOff>0</xdr:rowOff>
        </xdr:to>
        <xdr:sp macro="" textlink="">
          <xdr:nvSpPr>
            <xdr:cNvPr id="45069" name="Check Box 13" hidden="1">
              <a:extLst>
                <a:ext uri="{63B3BB69-23CF-44E3-9099-C40C66FF867C}">
                  <a14:compatExt spid="_x0000_s45069"/>
                </a:ext>
                <a:ext uri="{FF2B5EF4-FFF2-40B4-BE49-F238E27FC236}">
                  <a16:creationId xmlns:a16="http://schemas.microsoft.com/office/drawing/2014/main" id="{00000000-0008-0000-0100-00000D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46</xdr:row>
          <xdr:rowOff>38100</xdr:rowOff>
        </xdr:from>
        <xdr:to>
          <xdr:col>8</xdr:col>
          <xdr:colOff>114300</xdr:colOff>
          <xdr:row>47</xdr:row>
          <xdr:rowOff>0</xdr:rowOff>
        </xdr:to>
        <xdr:sp macro="" textlink="">
          <xdr:nvSpPr>
            <xdr:cNvPr id="45070" name="Check Box 14" hidden="1">
              <a:extLst>
                <a:ext uri="{63B3BB69-23CF-44E3-9099-C40C66FF867C}">
                  <a14:compatExt spid="_x0000_s45070"/>
                </a:ext>
                <a:ext uri="{FF2B5EF4-FFF2-40B4-BE49-F238E27FC236}">
                  <a16:creationId xmlns:a16="http://schemas.microsoft.com/office/drawing/2014/main" id="{00000000-0008-0000-0100-00000E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47</xdr:row>
          <xdr:rowOff>28575</xdr:rowOff>
        </xdr:from>
        <xdr:to>
          <xdr:col>8</xdr:col>
          <xdr:colOff>114300</xdr:colOff>
          <xdr:row>48</xdr:row>
          <xdr:rowOff>0</xdr:rowOff>
        </xdr:to>
        <xdr:sp macro="" textlink="">
          <xdr:nvSpPr>
            <xdr:cNvPr id="45071" name="Check Box 15" hidden="1">
              <a:extLst>
                <a:ext uri="{63B3BB69-23CF-44E3-9099-C40C66FF867C}">
                  <a14:compatExt spid="_x0000_s45071"/>
                </a:ext>
                <a:ext uri="{FF2B5EF4-FFF2-40B4-BE49-F238E27FC236}">
                  <a16:creationId xmlns:a16="http://schemas.microsoft.com/office/drawing/2014/main" id="{00000000-0008-0000-0100-00000F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48</xdr:row>
          <xdr:rowOff>19050</xdr:rowOff>
        </xdr:from>
        <xdr:to>
          <xdr:col>8</xdr:col>
          <xdr:colOff>123825</xdr:colOff>
          <xdr:row>48</xdr:row>
          <xdr:rowOff>219075</xdr:rowOff>
        </xdr:to>
        <xdr:sp macro="" textlink="">
          <xdr:nvSpPr>
            <xdr:cNvPr id="45072" name="Check Box 16" hidden="1">
              <a:extLst>
                <a:ext uri="{63B3BB69-23CF-44E3-9099-C40C66FF867C}">
                  <a14:compatExt spid="_x0000_s45072"/>
                </a:ext>
                <a:ext uri="{FF2B5EF4-FFF2-40B4-BE49-F238E27FC236}">
                  <a16:creationId xmlns:a16="http://schemas.microsoft.com/office/drawing/2014/main" id="{00000000-0008-0000-0100-000010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40</xdr:row>
          <xdr:rowOff>38100</xdr:rowOff>
        </xdr:from>
        <xdr:to>
          <xdr:col>8</xdr:col>
          <xdr:colOff>190500</xdr:colOff>
          <xdr:row>41</xdr:row>
          <xdr:rowOff>0</xdr:rowOff>
        </xdr:to>
        <xdr:sp macro="" textlink="">
          <xdr:nvSpPr>
            <xdr:cNvPr id="45073" name="Option Button 17" hidden="1">
              <a:extLst>
                <a:ext uri="{63B3BB69-23CF-44E3-9099-C40C66FF867C}">
                  <a14:compatExt spid="_x0000_s45073"/>
                </a:ext>
                <a:ext uri="{FF2B5EF4-FFF2-40B4-BE49-F238E27FC236}">
                  <a16:creationId xmlns:a16="http://schemas.microsoft.com/office/drawing/2014/main" id="{00000000-0008-0000-0100-00001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40</xdr:row>
          <xdr:rowOff>38100</xdr:rowOff>
        </xdr:from>
        <xdr:to>
          <xdr:col>11</xdr:col>
          <xdr:colOff>180975</xdr:colOff>
          <xdr:row>41</xdr:row>
          <xdr:rowOff>0</xdr:rowOff>
        </xdr:to>
        <xdr:sp macro="" textlink="">
          <xdr:nvSpPr>
            <xdr:cNvPr id="45074" name="Option Button 18" hidden="1">
              <a:extLst>
                <a:ext uri="{63B3BB69-23CF-44E3-9099-C40C66FF867C}">
                  <a14:compatExt spid="_x0000_s45074"/>
                </a:ext>
                <a:ext uri="{FF2B5EF4-FFF2-40B4-BE49-F238E27FC236}">
                  <a16:creationId xmlns:a16="http://schemas.microsoft.com/office/drawing/2014/main" id="{00000000-0008-0000-0100-000012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</xdr:row>
          <xdr:rowOff>38100</xdr:rowOff>
        </xdr:from>
        <xdr:to>
          <xdr:col>14</xdr:col>
          <xdr:colOff>190500</xdr:colOff>
          <xdr:row>41</xdr:row>
          <xdr:rowOff>0</xdr:rowOff>
        </xdr:to>
        <xdr:sp macro="" textlink="">
          <xdr:nvSpPr>
            <xdr:cNvPr id="45075" name="Option Button 19" hidden="1">
              <a:extLst>
                <a:ext uri="{63B3BB69-23CF-44E3-9099-C40C66FF867C}">
                  <a14:compatExt spid="_x0000_s45075"/>
                </a:ext>
                <a:ext uri="{FF2B5EF4-FFF2-40B4-BE49-F238E27FC236}">
                  <a16:creationId xmlns:a16="http://schemas.microsoft.com/office/drawing/2014/main" id="{00000000-0008-0000-0100-000013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41</xdr:row>
          <xdr:rowOff>38100</xdr:rowOff>
        </xdr:from>
        <xdr:to>
          <xdr:col>8</xdr:col>
          <xdr:colOff>171450</xdr:colOff>
          <xdr:row>42</xdr:row>
          <xdr:rowOff>0</xdr:rowOff>
        </xdr:to>
        <xdr:sp macro="" textlink="">
          <xdr:nvSpPr>
            <xdr:cNvPr id="45076" name="Option Button 20" hidden="1">
              <a:extLst>
                <a:ext uri="{63B3BB69-23CF-44E3-9099-C40C66FF867C}">
                  <a14:compatExt spid="_x0000_s45076"/>
                </a:ext>
                <a:ext uri="{FF2B5EF4-FFF2-40B4-BE49-F238E27FC236}">
                  <a16:creationId xmlns:a16="http://schemas.microsoft.com/office/drawing/2014/main" id="{00000000-0008-0000-0100-000014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41</xdr:row>
          <xdr:rowOff>38100</xdr:rowOff>
        </xdr:from>
        <xdr:to>
          <xdr:col>11</xdr:col>
          <xdr:colOff>161925</xdr:colOff>
          <xdr:row>42</xdr:row>
          <xdr:rowOff>0</xdr:rowOff>
        </xdr:to>
        <xdr:sp macro="" textlink="">
          <xdr:nvSpPr>
            <xdr:cNvPr id="45077" name="Option Button 21" hidden="1">
              <a:extLst>
                <a:ext uri="{63B3BB69-23CF-44E3-9099-C40C66FF867C}">
                  <a14:compatExt spid="_x0000_s45077"/>
                </a:ext>
                <a:ext uri="{FF2B5EF4-FFF2-40B4-BE49-F238E27FC236}">
                  <a16:creationId xmlns:a16="http://schemas.microsoft.com/office/drawing/2014/main" id="{00000000-0008-0000-0100-000015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</xdr:row>
          <xdr:rowOff>28575</xdr:rowOff>
        </xdr:from>
        <xdr:to>
          <xdr:col>14</xdr:col>
          <xdr:colOff>190500</xdr:colOff>
          <xdr:row>42</xdr:row>
          <xdr:rowOff>9525</xdr:rowOff>
        </xdr:to>
        <xdr:sp macro="" textlink="">
          <xdr:nvSpPr>
            <xdr:cNvPr id="45078" name="Option Button 22" hidden="1">
              <a:extLst>
                <a:ext uri="{63B3BB69-23CF-44E3-9099-C40C66FF867C}">
                  <a14:compatExt spid="_x0000_s45078"/>
                </a:ext>
                <a:ext uri="{FF2B5EF4-FFF2-40B4-BE49-F238E27FC236}">
                  <a16:creationId xmlns:a16="http://schemas.microsoft.com/office/drawing/2014/main" id="{00000000-0008-0000-0100-000016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42</xdr:row>
          <xdr:rowOff>28575</xdr:rowOff>
        </xdr:from>
        <xdr:to>
          <xdr:col>8</xdr:col>
          <xdr:colOff>171450</xdr:colOff>
          <xdr:row>43</xdr:row>
          <xdr:rowOff>9525</xdr:rowOff>
        </xdr:to>
        <xdr:sp macro="" textlink="">
          <xdr:nvSpPr>
            <xdr:cNvPr id="45079" name="Option Button 23" hidden="1">
              <a:extLst>
                <a:ext uri="{63B3BB69-23CF-44E3-9099-C40C66FF867C}">
                  <a14:compatExt spid="_x0000_s45079"/>
                </a:ext>
                <a:ext uri="{FF2B5EF4-FFF2-40B4-BE49-F238E27FC236}">
                  <a16:creationId xmlns:a16="http://schemas.microsoft.com/office/drawing/2014/main" id="{00000000-0008-0000-0100-000017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42</xdr:row>
          <xdr:rowOff>38100</xdr:rowOff>
        </xdr:from>
        <xdr:to>
          <xdr:col>11</xdr:col>
          <xdr:colOff>180975</xdr:colOff>
          <xdr:row>43</xdr:row>
          <xdr:rowOff>0</xdr:rowOff>
        </xdr:to>
        <xdr:sp macro="" textlink="">
          <xdr:nvSpPr>
            <xdr:cNvPr id="45080" name="Option Button 24" hidden="1">
              <a:extLst>
                <a:ext uri="{63B3BB69-23CF-44E3-9099-C40C66FF867C}">
                  <a14:compatExt spid="_x0000_s45080"/>
                </a:ext>
                <a:ext uri="{FF2B5EF4-FFF2-40B4-BE49-F238E27FC236}">
                  <a16:creationId xmlns:a16="http://schemas.microsoft.com/office/drawing/2014/main" id="{00000000-0008-0000-0100-000018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56</xdr:row>
          <xdr:rowOff>28575</xdr:rowOff>
        </xdr:from>
        <xdr:to>
          <xdr:col>12</xdr:col>
          <xdr:colOff>733425</xdr:colOff>
          <xdr:row>56</xdr:row>
          <xdr:rowOff>200025</xdr:rowOff>
        </xdr:to>
        <xdr:sp macro="" textlink="">
          <xdr:nvSpPr>
            <xdr:cNvPr id="45081" name="Drop Down 25" hidden="1">
              <a:extLst>
                <a:ext uri="{63B3BB69-23CF-44E3-9099-C40C66FF867C}">
                  <a14:compatExt spid="_x0000_s45081"/>
                </a:ext>
                <a:ext uri="{FF2B5EF4-FFF2-40B4-BE49-F238E27FC236}">
                  <a16:creationId xmlns:a16="http://schemas.microsoft.com/office/drawing/2014/main" id="{00000000-0008-0000-0100-000019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57</xdr:row>
          <xdr:rowOff>28575</xdr:rowOff>
        </xdr:from>
        <xdr:to>
          <xdr:col>12</xdr:col>
          <xdr:colOff>733425</xdr:colOff>
          <xdr:row>57</xdr:row>
          <xdr:rowOff>200025</xdr:rowOff>
        </xdr:to>
        <xdr:sp macro="" textlink="">
          <xdr:nvSpPr>
            <xdr:cNvPr id="45082" name="Drop Down 26" hidden="1">
              <a:extLst>
                <a:ext uri="{63B3BB69-23CF-44E3-9099-C40C66FF867C}">
                  <a14:compatExt spid="_x0000_s45082"/>
                </a:ext>
                <a:ext uri="{FF2B5EF4-FFF2-40B4-BE49-F238E27FC236}">
                  <a16:creationId xmlns:a16="http://schemas.microsoft.com/office/drawing/2014/main" id="{00000000-0008-0000-0100-00001A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58</xdr:row>
          <xdr:rowOff>28575</xdr:rowOff>
        </xdr:from>
        <xdr:to>
          <xdr:col>12</xdr:col>
          <xdr:colOff>733425</xdr:colOff>
          <xdr:row>58</xdr:row>
          <xdr:rowOff>200025</xdr:rowOff>
        </xdr:to>
        <xdr:sp macro="" textlink="">
          <xdr:nvSpPr>
            <xdr:cNvPr id="45083" name="Drop Down 27" hidden="1">
              <a:extLst>
                <a:ext uri="{63B3BB69-23CF-44E3-9099-C40C66FF867C}">
                  <a14:compatExt spid="_x0000_s45083"/>
                </a:ext>
                <a:ext uri="{FF2B5EF4-FFF2-40B4-BE49-F238E27FC236}">
                  <a16:creationId xmlns:a16="http://schemas.microsoft.com/office/drawing/2014/main" id="{00000000-0008-0000-0100-00001B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51</xdr:row>
          <xdr:rowOff>28575</xdr:rowOff>
        </xdr:from>
        <xdr:to>
          <xdr:col>12</xdr:col>
          <xdr:colOff>733425</xdr:colOff>
          <xdr:row>51</xdr:row>
          <xdr:rowOff>200025</xdr:rowOff>
        </xdr:to>
        <xdr:sp macro="" textlink="">
          <xdr:nvSpPr>
            <xdr:cNvPr id="45084" name="Drop Down 28" hidden="1">
              <a:extLst>
                <a:ext uri="{63B3BB69-23CF-44E3-9099-C40C66FF867C}">
                  <a14:compatExt spid="_x0000_s45084"/>
                </a:ext>
                <a:ext uri="{FF2B5EF4-FFF2-40B4-BE49-F238E27FC236}">
                  <a16:creationId xmlns:a16="http://schemas.microsoft.com/office/drawing/2014/main" id="{00000000-0008-0000-0100-00001C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53</xdr:row>
          <xdr:rowOff>28575</xdr:rowOff>
        </xdr:from>
        <xdr:to>
          <xdr:col>12</xdr:col>
          <xdr:colOff>733425</xdr:colOff>
          <xdr:row>53</xdr:row>
          <xdr:rowOff>200025</xdr:rowOff>
        </xdr:to>
        <xdr:sp macro="" textlink="">
          <xdr:nvSpPr>
            <xdr:cNvPr id="45085" name="Drop Down 29" hidden="1">
              <a:extLst>
                <a:ext uri="{63B3BB69-23CF-44E3-9099-C40C66FF867C}">
                  <a14:compatExt spid="_x0000_s45085"/>
                </a:ext>
                <a:ext uri="{FF2B5EF4-FFF2-40B4-BE49-F238E27FC236}">
                  <a16:creationId xmlns:a16="http://schemas.microsoft.com/office/drawing/2014/main" id="{00000000-0008-0000-0100-00001D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51</xdr:row>
          <xdr:rowOff>28575</xdr:rowOff>
        </xdr:from>
        <xdr:to>
          <xdr:col>15</xdr:col>
          <xdr:colOff>723900</xdr:colOff>
          <xdr:row>51</xdr:row>
          <xdr:rowOff>200025</xdr:rowOff>
        </xdr:to>
        <xdr:sp macro="" textlink="">
          <xdr:nvSpPr>
            <xdr:cNvPr id="45086" name="Drop Down 30" hidden="1">
              <a:extLst>
                <a:ext uri="{63B3BB69-23CF-44E3-9099-C40C66FF867C}">
                  <a14:compatExt spid="_x0000_s45086"/>
                </a:ext>
                <a:ext uri="{FF2B5EF4-FFF2-40B4-BE49-F238E27FC236}">
                  <a16:creationId xmlns:a16="http://schemas.microsoft.com/office/drawing/2014/main" id="{00000000-0008-0000-0100-00001E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52</xdr:row>
          <xdr:rowOff>28575</xdr:rowOff>
        </xdr:from>
        <xdr:to>
          <xdr:col>15</xdr:col>
          <xdr:colOff>723900</xdr:colOff>
          <xdr:row>52</xdr:row>
          <xdr:rowOff>200025</xdr:rowOff>
        </xdr:to>
        <xdr:sp macro="" textlink="">
          <xdr:nvSpPr>
            <xdr:cNvPr id="45087" name="Drop Down 31" hidden="1">
              <a:extLst>
                <a:ext uri="{63B3BB69-23CF-44E3-9099-C40C66FF867C}">
                  <a14:compatExt spid="_x0000_s45087"/>
                </a:ext>
                <a:ext uri="{FF2B5EF4-FFF2-40B4-BE49-F238E27FC236}">
                  <a16:creationId xmlns:a16="http://schemas.microsoft.com/office/drawing/2014/main" id="{00000000-0008-0000-0100-00001F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52</xdr:row>
          <xdr:rowOff>28575</xdr:rowOff>
        </xdr:from>
        <xdr:to>
          <xdr:col>12</xdr:col>
          <xdr:colOff>733425</xdr:colOff>
          <xdr:row>52</xdr:row>
          <xdr:rowOff>200025</xdr:rowOff>
        </xdr:to>
        <xdr:sp macro="" textlink="">
          <xdr:nvSpPr>
            <xdr:cNvPr id="45088" name="Drop Down 32" hidden="1">
              <a:extLst>
                <a:ext uri="{63B3BB69-23CF-44E3-9099-C40C66FF867C}">
                  <a14:compatExt spid="_x0000_s45088"/>
                </a:ext>
                <a:ext uri="{FF2B5EF4-FFF2-40B4-BE49-F238E27FC236}">
                  <a16:creationId xmlns:a16="http://schemas.microsoft.com/office/drawing/2014/main" id="{00000000-0008-0000-0100-000020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53</xdr:row>
          <xdr:rowOff>38100</xdr:rowOff>
        </xdr:from>
        <xdr:to>
          <xdr:col>15</xdr:col>
          <xdr:colOff>723900</xdr:colOff>
          <xdr:row>53</xdr:row>
          <xdr:rowOff>209550</xdr:rowOff>
        </xdr:to>
        <xdr:sp macro="" textlink="">
          <xdr:nvSpPr>
            <xdr:cNvPr id="45089" name="Drop Down 33" hidden="1">
              <a:extLst>
                <a:ext uri="{63B3BB69-23CF-44E3-9099-C40C66FF867C}">
                  <a14:compatExt spid="_x0000_s45089"/>
                </a:ext>
                <a:ext uri="{FF2B5EF4-FFF2-40B4-BE49-F238E27FC236}">
                  <a16:creationId xmlns:a16="http://schemas.microsoft.com/office/drawing/2014/main" id="{00000000-0008-0000-0100-00002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46</xdr:row>
          <xdr:rowOff>57150</xdr:rowOff>
        </xdr:from>
        <xdr:to>
          <xdr:col>11</xdr:col>
          <xdr:colOff>152400</xdr:colOff>
          <xdr:row>47</xdr:row>
          <xdr:rowOff>19050</xdr:rowOff>
        </xdr:to>
        <xdr:sp macro="" textlink="">
          <xdr:nvSpPr>
            <xdr:cNvPr id="45090" name="Check Box 34" hidden="1">
              <a:extLst>
                <a:ext uri="{63B3BB69-23CF-44E3-9099-C40C66FF867C}">
                  <a14:compatExt spid="_x0000_s45090"/>
                </a:ext>
                <a:ext uri="{FF2B5EF4-FFF2-40B4-BE49-F238E27FC236}">
                  <a16:creationId xmlns:a16="http://schemas.microsoft.com/office/drawing/2014/main" id="{00000000-0008-0000-0100-000022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47</xdr:row>
          <xdr:rowOff>57150</xdr:rowOff>
        </xdr:from>
        <xdr:to>
          <xdr:col>11</xdr:col>
          <xdr:colOff>152400</xdr:colOff>
          <xdr:row>48</xdr:row>
          <xdr:rowOff>19050</xdr:rowOff>
        </xdr:to>
        <xdr:sp macro="" textlink="">
          <xdr:nvSpPr>
            <xdr:cNvPr id="45091" name="Check Box 35" hidden="1">
              <a:extLst>
                <a:ext uri="{63B3BB69-23CF-44E3-9099-C40C66FF867C}">
                  <a14:compatExt spid="_x0000_s45091"/>
                </a:ext>
                <a:ext uri="{FF2B5EF4-FFF2-40B4-BE49-F238E27FC236}">
                  <a16:creationId xmlns:a16="http://schemas.microsoft.com/office/drawing/2014/main" id="{00000000-0008-0000-0100-000023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48</xdr:row>
          <xdr:rowOff>47625</xdr:rowOff>
        </xdr:from>
        <xdr:to>
          <xdr:col>11</xdr:col>
          <xdr:colOff>152400</xdr:colOff>
          <xdr:row>49</xdr:row>
          <xdr:rowOff>9525</xdr:rowOff>
        </xdr:to>
        <xdr:sp macro="" textlink="">
          <xdr:nvSpPr>
            <xdr:cNvPr id="45092" name="Check Box 36" hidden="1">
              <a:extLst>
                <a:ext uri="{63B3BB69-23CF-44E3-9099-C40C66FF867C}">
                  <a14:compatExt spid="_x0000_s45092"/>
                </a:ext>
                <a:ext uri="{FF2B5EF4-FFF2-40B4-BE49-F238E27FC236}">
                  <a16:creationId xmlns:a16="http://schemas.microsoft.com/office/drawing/2014/main" id="{00000000-0008-0000-0100-000024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733425</xdr:colOff>
          <xdr:row>39</xdr:row>
          <xdr:rowOff>190500</xdr:rowOff>
        </xdr:from>
        <xdr:to>
          <xdr:col>16</xdr:col>
          <xdr:colOff>66675</xdr:colOff>
          <xdr:row>44</xdr:row>
          <xdr:rowOff>66675</xdr:rowOff>
        </xdr:to>
        <xdr:sp macro="" textlink="">
          <xdr:nvSpPr>
            <xdr:cNvPr id="45093" name="Group Box 37" hidden="1">
              <a:extLst>
                <a:ext uri="{63B3BB69-23CF-44E3-9099-C40C66FF867C}">
                  <a14:compatExt spid="_x0000_s45093"/>
                </a:ext>
                <a:ext uri="{FF2B5EF4-FFF2-40B4-BE49-F238E27FC236}">
                  <a16:creationId xmlns:a16="http://schemas.microsoft.com/office/drawing/2014/main" id="{00000000-0008-0000-0100-000025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4</xdr:row>
          <xdr:rowOff>180975</xdr:rowOff>
        </xdr:from>
        <xdr:to>
          <xdr:col>6</xdr:col>
          <xdr:colOff>66675</xdr:colOff>
          <xdr:row>8</xdr:row>
          <xdr:rowOff>66675</xdr:rowOff>
        </xdr:to>
        <xdr:sp macro="" textlink="">
          <xdr:nvSpPr>
            <xdr:cNvPr id="45094" name="Group Box 38" hidden="1">
              <a:extLst>
                <a:ext uri="{63B3BB69-23CF-44E3-9099-C40C66FF867C}">
                  <a14:compatExt spid="_x0000_s45094"/>
                </a:ext>
                <a:ext uri="{FF2B5EF4-FFF2-40B4-BE49-F238E27FC236}">
                  <a16:creationId xmlns:a16="http://schemas.microsoft.com/office/drawing/2014/main" id="{00000000-0008-0000-0100-000026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45</xdr:row>
          <xdr:rowOff>190500</xdr:rowOff>
        </xdr:from>
        <xdr:to>
          <xdr:col>9</xdr:col>
          <xdr:colOff>762000</xdr:colOff>
          <xdr:row>49</xdr:row>
          <xdr:rowOff>76200</xdr:rowOff>
        </xdr:to>
        <xdr:sp macro="" textlink="">
          <xdr:nvSpPr>
            <xdr:cNvPr id="45095" name="Group Box 39" hidden="1">
              <a:extLst>
                <a:ext uri="{63B3BB69-23CF-44E3-9099-C40C66FF867C}">
                  <a14:compatExt spid="_x0000_s45095"/>
                </a:ext>
                <a:ext uri="{FF2B5EF4-FFF2-40B4-BE49-F238E27FC236}">
                  <a16:creationId xmlns:a16="http://schemas.microsoft.com/office/drawing/2014/main" id="{00000000-0008-0000-0100-000027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50</xdr:row>
          <xdr:rowOff>180975</xdr:rowOff>
        </xdr:from>
        <xdr:to>
          <xdr:col>16</xdr:col>
          <xdr:colOff>314325</xdr:colOff>
          <xdr:row>54</xdr:row>
          <xdr:rowOff>57150</xdr:rowOff>
        </xdr:to>
        <xdr:sp macro="" textlink="">
          <xdr:nvSpPr>
            <xdr:cNvPr id="45096" name="Group Box 40" hidden="1">
              <a:extLst>
                <a:ext uri="{63B3BB69-23CF-44E3-9099-C40C66FF867C}">
                  <a14:compatExt spid="_x0000_s45096"/>
                </a:ext>
                <a:ext uri="{FF2B5EF4-FFF2-40B4-BE49-F238E27FC236}">
                  <a16:creationId xmlns:a16="http://schemas.microsoft.com/office/drawing/2014/main" id="{00000000-0008-0000-0100-000028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55</xdr:row>
          <xdr:rowOff>190500</xdr:rowOff>
        </xdr:from>
        <xdr:to>
          <xdr:col>14</xdr:col>
          <xdr:colOff>19050</xdr:colOff>
          <xdr:row>59</xdr:row>
          <xdr:rowOff>28575</xdr:rowOff>
        </xdr:to>
        <xdr:sp macro="" textlink="">
          <xdr:nvSpPr>
            <xdr:cNvPr id="45097" name="Group Box 41" hidden="1">
              <a:extLst>
                <a:ext uri="{63B3BB69-23CF-44E3-9099-C40C66FF867C}">
                  <a14:compatExt spid="_x0000_s45097"/>
                </a:ext>
                <a:ext uri="{FF2B5EF4-FFF2-40B4-BE49-F238E27FC236}">
                  <a16:creationId xmlns:a16="http://schemas.microsoft.com/office/drawing/2014/main" id="{00000000-0008-0000-0100-000029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29</xdr:row>
          <xdr:rowOff>38100</xdr:rowOff>
        </xdr:from>
        <xdr:to>
          <xdr:col>8</xdr:col>
          <xdr:colOff>152400</xdr:colOff>
          <xdr:row>30</xdr:row>
          <xdr:rowOff>0</xdr:rowOff>
        </xdr:to>
        <xdr:sp macro="" textlink="">
          <xdr:nvSpPr>
            <xdr:cNvPr id="45098" name="Check Box 42" hidden="1">
              <a:extLst>
                <a:ext uri="{63B3BB69-23CF-44E3-9099-C40C66FF867C}">
                  <a14:compatExt spid="_x0000_s45098"/>
                </a:ext>
                <a:ext uri="{FF2B5EF4-FFF2-40B4-BE49-F238E27FC236}">
                  <a16:creationId xmlns:a16="http://schemas.microsoft.com/office/drawing/2014/main" id="{00000000-0008-0000-0100-00002A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39</xdr:row>
          <xdr:rowOff>180975</xdr:rowOff>
        </xdr:from>
        <xdr:to>
          <xdr:col>6</xdr:col>
          <xdr:colOff>123825</xdr:colOff>
          <xdr:row>43</xdr:row>
          <xdr:rowOff>38100</xdr:rowOff>
        </xdr:to>
        <xdr:sp macro="" textlink="">
          <xdr:nvSpPr>
            <xdr:cNvPr id="45099" name="Group Box 43" hidden="1">
              <a:extLst>
                <a:ext uri="{63B3BB69-23CF-44E3-9099-C40C66FF867C}">
                  <a14:compatExt spid="_x0000_s45099"/>
                </a:ext>
                <a:ext uri="{FF2B5EF4-FFF2-40B4-BE49-F238E27FC236}">
                  <a16:creationId xmlns:a16="http://schemas.microsoft.com/office/drawing/2014/main" id="{00000000-0008-0000-0100-00002B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40</xdr:row>
          <xdr:rowOff>19050</xdr:rowOff>
        </xdr:from>
        <xdr:to>
          <xdr:col>2</xdr:col>
          <xdr:colOff>200025</xdr:colOff>
          <xdr:row>40</xdr:row>
          <xdr:rowOff>200025</xdr:rowOff>
        </xdr:to>
        <xdr:sp macro="" textlink="">
          <xdr:nvSpPr>
            <xdr:cNvPr id="45100" name="Check Box 44" hidden="1">
              <a:extLst>
                <a:ext uri="{63B3BB69-23CF-44E3-9099-C40C66FF867C}">
                  <a14:compatExt spid="_x0000_s45100"/>
                </a:ext>
                <a:ext uri="{FF2B5EF4-FFF2-40B4-BE49-F238E27FC236}">
                  <a16:creationId xmlns:a16="http://schemas.microsoft.com/office/drawing/2014/main" id="{00000000-0008-0000-0100-00002C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41</xdr:row>
          <xdr:rowOff>19050</xdr:rowOff>
        </xdr:from>
        <xdr:to>
          <xdr:col>2</xdr:col>
          <xdr:colOff>200025</xdr:colOff>
          <xdr:row>41</xdr:row>
          <xdr:rowOff>200025</xdr:rowOff>
        </xdr:to>
        <xdr:sp macro="" textlink="">
          <xdr:nvSpPr>
            <xdr:cNvPr id="45101" name="Check Box 45" hidden="1">
              <a:extLst>
                <a:ext uri="{63B3BB69-23CF-44E3-9099-C40C66FF867C}">
                  <a14:compatExt spid="_x0000_s45101"/>
                </a:ext>
                <a:ext uri="{FF2B5EF4-FFF2-40B4-BE49-F238E27FC236}">
                  <a16:creationId xmlns:a16="http://schemas.microsoft.com/office/drawing/2014/main" id="{00000000-0008-0000-0100-00002D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42</xdr:row>
          <xdr:rowOff>19050</xdr:rowOff>
        </xdr:from>
        <xdr:to>
          <xdr:col>2</xdr:col>
          <xdr:colOff>200025</xdr:colOff>
          <xdr:row>42</xdr:row>
          <xdr:rowOff>200025</xdr:rowOff>
        </xdr:to>
        <xdr:sp macro="" textlink="">
          <xdr:nvSpPr>
            <xdr:cNvPr id="45102" name="Check Box 46" hidden="1">
              <a:extLst>
                <a:ext uri="{63B3BB69-23CF-44E3-9099-C40C66FF867C}">
                  <a14:compatExt spid="_x0000_s45102"/>
                </a:ext>
                <a:ext uri="{FF2B5EF4-FFF2-40B4-BE49-F238E27FC236}">
                  <a16:creationId xmlns:a16="http://schemas.microsoft.com/office/drawing/2014/main" id="{00000000-0008-0000-0100-00002E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16</xdr:row>
          <xdr:rowOff>38100</xdr:rowOff>
        </xdr:from>
        <xdr:to>
          <xdr:col>8</xdr:col>
          <xdr:colOff>171450</xdr:colOff>
          <xdr:row>17</xdr:row>
          <xdr:rowOff>0</xdr:rowOff>
        </xdr:to>
        <xdr:sp macro="" textlink="">
          <xdr:nvSpPr>
            <xdr:cNvPr id="45103" name="Check Box 47" hidden="1">
              <a:extLst>
                <a:ext uri="{63B3BB69-23CF-44E3-9099-C40C66FF867C}">
                  <a14:compatExt spid="_x0000_s45103"/>
                </a:ext>
                <a:ext uri="{FF2B5EF4-FFF2-40B4-BE49-F238E27FC236}">
                  <a16:creationId xmlns:a16="http://schemas.microsoft.com/office/drawing/2014/main" id="{00000000-0008-0000-0100-00002F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24</xdr:row>
          <xdr:rowOff>38100</xdr:rowOff>
        </xdr:from>
        <xdr:to>
          <xdr:col>8</xdr:col>
          <xdr:colOff>152400</xdr:colOff>
          <xdr:row>25</xdr:row>
          <xdr:rowOff>0</xdr:rowOff>
        </xdr:to>
        <xdr:sp macro="" textlink="">
          <xdr:nvSpPr>
            <xdr:cNvPr id="45104" name="Check Box 48" hidden="1">
              <a:extLst>
                <a:ext uri="{63B3BB69-23CF-44E3-9099-C40C66FF867C}">
                  <a14:compatExt spid="_x0000_s45104"/>
                </a:ext>
                <a:ext uri="{FF2B5EF4-FFF2-40B4-BE49-F238E27FC236}">
                  <a16:creationId xmlns:a16="http://schemas.microsoft.com/office/drawing/2014/main" id="{00000000-0008-0000-0100-000030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123825</xdr:rowOff>
        </xdr:from>
        <xdr:to>
          <xdr:col>2</xdr:col>
          <xdr:colOff>152400</xdr:colOff>
          <xdr:row>11</xdr:row>
          <xdr:rowOff>85725</xdr:rowOff>
        </xdr:to>
        <xdr:sp macro="" textlink="">
          <xdr:nvSpPr>
            <xdr:cNvPr id="45105" name="Check Box 49" hidden="1">
              <a:extLst>
                <a:ext uri="{63B3BB69-23CF-44E3-9099-C40C66FF867C}">
                  <a14:compatExt spid="_x0000_s45105"/>
                </a:ext>
                <a:ext uri="{FF2B5EF4-FFF2-40B4-BE49-F238E27FC236}">
                  <a16:creationId xmlns:a16="http://schemas.microsoft.com/office/drawing/2014/main" id="{00000000-0008-0000-0100-00003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25</xdr:row>
          <xdr:rowOff>38100</xdr:rowOff>
        </xdr:from>
        <xdr:to>
          <xdr:col>8</xdr:col>
          <xdr:colOff>152400</xdr:colOff>
          <xdr:row>26</xdr:row>
          <xdr:rowOff>0</xdr:rowOff>
        </xdr:to>
        <xdr:sp macro="" textlink="">
          <xdr:nvSpPr>
            <xdr:cNvPr id="45106" name="Check Box 50" hidden="1">
              <a:extLst>
                <a:ext uri="{63B3BB69-23CF-44E3-9099-C40C66FF867C}">
                  <a14:compatExt spid="_x0000_s45106"/>
                </a:ext>
                <a:ext uri="{FF2B5EF4-FFF2-40B4-BE49-F238E27FC236}">
                  <a16:creationId xmlns:a16="http://schemas.microsoft.com/office/drawing/2014/main" id="{00000000-0008-0000-0100-000032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42</xdr:row>
          <xdr:rowOff>0</xdr:rowOff>
        </xdr:from>
        <xdr:to>
          <xdr:col>14</xdr:col>
          <xdr:colOff>180975</xdr:colOff>
          <xdr:row>42</xdr:row>
          <xdr:rowOff>219075</xdr:rowOff>
        </xdr:to>
        <xdr:sp macro="" textlink="">
          <xdr:nvSpPr>
            <xdr:cNvPr id="45107" name="Option Button 51" hidden="1">
              <a:extLst>
                <a:ext uri="{63B3BB69-23CF-44E3-9099-C40C66FF867C}">
                  <a14:compatExt spid="_x0000_s45107"/>
                </a:ext>
                <a:ext uri="{FF2B5EF4-FFF2-40B4-BE49-F238E27FC236}">
                  <a16:creationId xmlns:a16="http://schemas.microsoft.com/office/drawing/2014/main" id="{00000000-0008-0000-0100-000033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26</xdr:row>
          <xdr:rowOff>38100</xdr:rowOff>
        </xdr:from>
        <xdr:to>
          <xdr:col>8</xdr:col>
          <xdr:colOff>152400</xdr:colOff>
          <xdr:row>27</xdr:row>
          <xdr:rowOff>0</xdr:rowOff>
        </xdr:to>
        <xdr:sp macro="" textlink="">
          <xdr:nvSpPr>
            <xdr:cNvPr id="45108" name="Check Box 52" hidden="1">
              <a:extLst>
                <a:ext uri="{63B3BB69-23CF-44E3-9099-C40C66FF867C}">
                  <a14:compatExt spid="_x0000_s45108"/>
                </a:ext>
                <a:ext uri="{FF2B5EF4-FFF2-40B4-BE49-F238E27FC236}">
                  <a16:creationId xmlns:a16="http://schemas.microsoft.com/office/drawing/2014/main" id="{00000000-0008-0000-0100-000034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12</xdr:row>
          <xdr:rowOff>47625</xdr:rowOff>
        </xdr:from>
        <xdr:to>
          <xdr:col>8</xdr:col>
          <xdr:colOff>152400</xdr:colOff>
          <xdr:row>13</xdr:row>
          <xdr:rowOff>0</xdr:rowOff>
        </xdr:to>
        <xdr:sp macro="" textlink="">
          <xdr:nvSpPr>
            <xdr:cNvPr id="45109" name="Check Box 53" hidden="1">
              <a:extLst>
                <a:ext uri="{63B3BB69-23CF-44E3-9099-C40C66FF867C}">
                  <a14:compatExt spid="_x0000_s45109"/>
                </a:ext>
                <a:ext uri="{FF2B5EF4-FFF2-40B4-BE49-F238E27FC236}">
                  <a16:creationId xmlns:a16="http://schemas.microsoft.com/office/drawing/2014/main" id="{00000000-0008-0000-0100-000035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43</xdr:row>
          <xdr:rowOff>28575</xdr:rowOff>
        </xdr:from>
        <xdr:to>
          <xdr:col>8</xdr:col>
          <xdr:colOff>171450</xdr:colOff>
          <xdr:row>44</xdr:row>
          <xdr:rowOff>19050</xdr:rowOff>
        </xdr:to>
        <xdr:sp macro="" textlink="">
          <xdr:nvSpPr>
            <xdr:cNvPr id="45111" name="Option Button 55" hidden="1">
              <a:extLst>
                <a:ext uri="{63B3BB69-23CF-44E3-9099-C40C66FF867C}">
                  <a14:compatExt spid="_x0000_s45111"/>
                </a:ext>
                <a:ext uri="{FF2B5EF4-FFF2-40B4-BE49-F238E27FC236}">
                  <a16:creationId xmlns:a16="http://schemas.microsoft.com/office/drawing/2014/main" id="{00000000-0008-0000-0100-000037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11</xdr:row>
          <xdr:rowOff>57150</xdr:rowOff>
        </xdr:from>
        <xdr:to>
          <xdr:col>8</xdr:col>
          <xdr:colOff>133350</xdr:colOff>
          <xdr:row>12</xdr:row>
          <xdr:rowOff>19050</xdr:rowOff>
        </xdr:to>
        <xdr:sp macro="" textlink="">
          <xdr:nvSpPr>
            <xdr:cNvPr id="46081" name="Check Box 1" hidden="1">
              <a:extLst>
                <a:ext uri="{63B3BB69-23CF-44E3-9099-C40C66FF867C}">
                  <a14:compatExt spid="_x0000_s46081"/>
                </a:ext>
                <a:ext uri="{FF2B5EF4-FFF2-40B4-BE49-F238E27FC236}">
                  <a16:creationId xmlns:a16="http://schemas.microsoft.com/office/drawing/2014/main" id="{00000000-0008-0000-0200-00000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12</xdr:row>
          <xdr:rowOff>47625</xdr:rowOff>
        </xdr:from>
        <xdr:to>
          <xdr:col>8</xdr:col>
          <xdr:colOff>133350</xdr:colOff>
          <xdr:row>13</xdr:row>
          <xdr:rowOff>19050</xdr:rowOff>
        </xdr:to>
        <xdr:sp macro="" textlink="">
          <xdr:nvSpPr>
            <xdr:cNvPr id="46082" name="Check Box 2" hidden="1">
              <a:extLst>
                <a:ext uri="{63B3BB69-23CF-44E3-9099-C40C66FF867C}">
                  <a14:compatExt spid="_x0000_s46082"/>
                </a:ext>
                <a:ext uri="{FF2B5EF4-FFF2-40B4-BE49-F238E27FC236}">
                  <a16:creationId xmlns:a16="http://schemas.microsoft.com/office/drawing/2014/main" id="{00000000-0008-0000-0200-000002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13</xdr:row>
          <xdr:rowOff>47625</xdr:rowOff>
        </xdr:from>
        <xdr:to>
          <xdr:col>8</xdr:col>
          <xdr:colOff>152400</xdr:colOff>
          <xdr:row>14</xdr:row>
          <xdr:rowOff>19050</xdr:rowOff>
        </xdr:to>
        <xdr:sp macro="" textlink="">
          <xdr:nvSpPr>
            <xdr:cNvPr id="46083" name="Check Box 3" hidden="1">
              <a:extLst>
                <a:ext uri="{63B3BB69-23CF-44E3-9099-C40C66FF867C}">
                  <a14:compatExt spid="_x0000_s46083"/>
                </a:ext>
                <a:ext uri="{FF2B5EF4-FFF2-40B4-BE49-F238E27FC236}">
                  <a16:creationId xmlns:a16="http://schemas.microsoft.com/office/drawing/2014/main" id="{00000000-0008-0000-0200-000003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</xdr:row>
          <xdr:rowOff>28575</xdr:rowOff>
        </xdr:from>
        <xdr:to>
          <xdr:col>8</xdr:col>
          <xdr:colOff>190500</xdr:colOff>
          <xdr:row>6</xdr:row>
          <xdr:rowOff>0</xdr:rowOff>
        </xdr:to>
        <xdr:sp macro="" textlink="">
          <xdr:nvSpPr>
            <xdr:cNvPr id="46084" name="Option Button 4" hidden="1">
              <a:extLst>
                <a:ext uri="{63B3BB69-23CF-44E3-9099-C40C66FF867C}">
                  <a14:compatExt spid="_x0000_s46084"/>
                </a:ext>
                <a:ext uri="{FF2B5EF4-FFF2-40B4-BE49-F238E27FC236}">
                  <a16:creationId xmlns:a16="http://schemas.microsoft.com/office/drawing/2014/main" id="{00000000-0008-0000-0200-000004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</xdr:row>
          <xdr:rowOff>28575</xdr:rowOff>
        </xdr:from>
        <xdr:to>
          <xdr:col>11</xdr:col>
          <xdr:colOff>123825</xdr:colOff>
          <xdr:row>6</xdr:row>
          <xdr:rowOff>0</xdr:rowOff>
        </xdr:to>
        <xdr:sp macro="" textlink="">
          <xdr:nvSpPr>
            <xdr:cNvPr id="46085" name="Option Button 5" hidden="1">
              <a:extLst>
                <a:ext uri="{63B3BB69-23CF-44E3-9099-C40C66FF867C}">
                  <a14:compatExt spid="_x0000_s46085"/>
                </a:ext>
                <a:ext uri="{FF2B5EF4-FFF2-40B4-BE49-F238E27FC236}">
                  <a16:creationId xmlns:a16="http://schemas.microsoft.com/office/drawing/2014/main" id="{00000000-0008-0000-0200-000005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</xdr:row>
          <xdr:rowOff>28575</xdr:rowOff>
        </xdr:from>
        <xdr:to>
          <xdr:col>14</xdr:col>
          <xdr:colOff>85725</xdr:colOff>
          <xdr:row>6</xdr:row>
          <xdr:rowOff>0</xdr:rowOff>
        </xdr:to>
        <xdr:sp macro="" textlink="">
          <xdr:nvSpPr>
            <xdr:cNvPr id="46086" name="Option Button 6" hidden="1">
              <a:extLst>
                <a:ext uri="{63B3BB69-23CF-44E3-9099-C40C66FF867C}">
                  <a14:compatExt spid="_x0000_s46086"/>
                </a:ext>
                <a:ext uri="{FF2B5EF4-FFF2-40B4-BE49-F238E27FC236}">
                  <a16:creationId xmlns:a16="http://schemas.microsoft.com/office/drawing/2014/main" id="{00000000-0008-0000-0200-000006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6</xdr:row>
          <xdr:rowOff>28575</xdr:rowOff>
        </xdr:from>
        <xdr:to>
          <xdr:col>8</xdr:col>
          <xdr:colOff>171450</xdr:colOff>
          <xdr:row>7</xdr:row>
          <xdr:rowOff>0</xdr:rowOff>
        </xdr:to>
        <xdr:sp macro="" textlink="">
          <xdr:nvSpPr>
            <xdr:cNvPr id="46087" name="Option Button 7" hidden="1">
              <a:extLst>
                <a:ext uri="{63B3BB69-23CF-44E3-9099-C40C66FF867C}">
                  <a14:compatExt spid="_x0000_s46087"/>
                </a:ext>
                <a:ext uri="{FF2B5EF4-FFF2-40B4-BE49-F238E27FC236}">
                  <a16:creationId xmlns:a16="http://schemas.microsoft.com/office/drawing/2014/main" id="{00000000-0008-0000-0200-000007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6</xdr:row>
          <xdr:rowOff>28575</xdr:rowOff>
        </xdr:from>
        <xdr:to>
          <xdr:col>11</xdr:col>
          <xdr:colOff>114300</xdr:colOff>
          <xdr:row>7</xdr:row>
          <xdr:rowOff>0</xdr:rowOff>
        </xdr:to>
        <xdr:sp macro="" textlink="">
          <xdr:nvSpPr>
            <xdr:cNvPr id="46088" name="Option Button 8" hidden="1">
              <a:extLst>
                <a:ext uri="{63B3BB69-23CF-44E3-9099-C40C66FF867C}">
                  <a14:compatExt spid="_x0000_s46088"/>
                </a:ext>
                <a:ext uri="{FF2B5EF4-FFF2-40B4-BE49-F238E27FC236}">
                  <a16:creationId xmlns:a16="http://schemas.microsoft.com/office/drawing/2014/main" id="{00000000-0008-0000-0200-000008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6</xdr:row>
          <xdr:rowOff>19050</xdr:rowOff>
        </xdr:from>
        <xdr:to>
          <xdr:col>14</xdr:col>
          <xdr:colOff>85725</xdr:colOff>
          <xdr:row>7</xdr:row>
          <xdr:rowOff>0</xdr:rowOff>
        </xdr:to>
        <xdr:sp macro="" textlink="">
          <xdr:nvSpPr>
            <xdr:cNvPr id="46089" name="Option Button 9" hidden="1">
              <a:extLst>
                <a:ext uri="{63B3BB69-23CF-44E3-9099-C40C66FF867C}">
                  <a14:compatExt spid="_x0000_s46089"/>
                </a:ext>
                <a:ext uri="{FF2B5EF4-FFF2-40B4-BE49-F238E27FC236}">
                  <a16:creationId xmlns:a16="http://schemas.microsoft.com/office/drawing/2014/main" id="{00000000-0008-0000-0200-000009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7</xdr:row>
          <xdr:rowOff>28575</xdr:rowOff>
        </xdr:from>
        <xdr:to>
          <xdr:col>8</xdr:col>
          <xdr:colOff>171450</xdr:colOff>
          <xdr:row>8</xdr:row>
          <xdr:rowOff>9525</xdr:rowOff>
        </xdr:to>
        <xdr:sp macro="" textlink="">
          <xdr:nvSpPr>
            <xdr:cNvPr id="46090" name="Option Button 10" hidden="1">
              <a:extLst>
                <a:ext uri="{63B3BB69-23CF-44E3-9099-C40C66FF867C}">
                  <a14:compatExt spid="_x0000_s46090"/>
                </a:ext>
                <a:ext uri="{FF2B5EF4-FFF2-40B4-BE49-F238E27FC236}">
                  <a16:creationId xmlns:a16="http://schemas.microsoft.com/office/drawing/2014/main" id="{00000000-0008-0000-0200-00000A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38100</xdr:rowOff>
        </xdr:from>
        <xdr:to>
          <xdr:col>11</xdr:col>
          <xdr:colOff>123825</xdr:colOff>
          <xdr:row>8</xdr:row>
          <xdr:rowOff>0</xdr:rowOff>
        </xdr:to>
        <xdr:sp macro="" textlink="">
          <xdr:nvSpPr>
            <xdr:cNvPr id="46091" name="Option Button 11" hidden="1">
              <a:extLst>
                <a:ext uri="{63B3BB69-23CF-44E3-9099-C40C66FF867C}">
                  <a14:compatExt spid="_x0000_s46091"/>
                </a:ext>
                <a:ext uri="{FF2B5EF4-FFF2-40B4-BE49-F238E27FC236}">
                  <a16:creationId xmlns:a16="http://schemas.microsoft.com/office/drawing/2014/main" id="{00000000-0008-0000-0200-00000B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21</xdr:row>
          <xdr:rowOff>28575</xdr:rowOff>
        </xdr:from>
        <xdr:to>
          <xdr:col>12</xdr:col>
          <xdr:colOff>733425</xdr:colOff>
          <xdr:row>21</xdr:row>
          <xdr:rowOff>200025</xdr:rowOff>
        </xdr:to>
        <xdr:sp macro="" textlink="">
          <xdr:nvSpPr>
            <xdr:cNvPr id="46092" name="Drop Down 12" hidden="1">
              <a:extLst>
                <a:ext uri="{63B3BB69-23CF-44E3-9099-C40C66FF867C}">
                  <a14:compatExt spid="_x0000_s46092"/>
                </a:ext>
                <a:ext uri="{FF2B5EF4-FFF2-40B4-BE49-F238E27FC236}">
                  <a16:creationId xmlns:a16="http://schemas.microsoft.com/office/drawing/2014/main" id="{00000000-0008-0000-0200-00000C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22</xdr:row>
          <xdr:rowOff>28575</xdr:rowOff>
        </xdr:from>
        <xdr:to>
          <xdr:col>12</xdr:col>
          <xdr:colOff>733425</xdr:colOff>
          <xdr:row>22</xdr:row>
          <xdr:rowOff>200025</xdr:rowOff>
        </xdr:to>
        <xdr:sp macro="" textlink="">
          <xdr:nvSpPr>
            <xdr:cNvPr id="46093" name="Drop Down 13" hidden="1">
              <a:extLst>
                <a:ext uri="{63B3BB69-23CF-44E3-9099-C40C66FF867C}">
                  <a14:compatExt spid="_x0000_s46093"/>
                </a:ext>
                <a:ext uri="{FF2B5EF4-FFF2-40B4-BE49-F238E27FC236}">
                  <a16:creationId xmlns:a16="http://schemas.microsoft.com/office/drawing/2014/main" id="{00000000-0008-0000-0200-00000D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23</xdr:row>
          <xdr:rowOff>28575</xdr:rowOff>
        </xdr:from>
        <xdr:to>
          <xdr:col>12</xdr:col>
          <xdr:colOff>733425</xdr:colOff>
          <xdr:row>23</xdr:row>
          <xdr:rowOff>200025</xdr:rowOff>
        </xdr:to>
        <xdr:sp macro="" textlink="">
          <xdr:nvSpPr>
            <xdr:cNvPr id="46094" name="Drop Down 14" hidden="1">
              <a:extLst>
                <a:ext uri="{63B3BB69-23CF-44E3-9099-C40C66FF867C}">
                  <a14:compatExt spid="_x0000_s46094"/>
                </a:ext>
                <a:ext uri="{FF2B5EF4-FFF2-40B4-BE49-F238E27FC236}">
                  <a16:creationId xmlns:a16="http://schemas.microsoft.com/office/drawing/2014/main" id="{00000000-0008-0000-0200-00000E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16</xdr:row>
          <xdr:rowOff>28575</xdr:rowOff>
        </xdr:from>
        <xdr:to>
          <xdr:col>12</xdr:col>
          <xdr:colOff>733425</xdr:colOff>
          <xdr:row>16</xdr:row>
          <xdr:rowOff>200025</xdr:rowOff>
        </xdr:to>
        <xdr:sp macro="" textlink="">
          <xdr:nvSpPr>
            <xdr:cNvPr id="46095" name="Drop Down 15" hidden="1">
              <a:extLst>
                <a:ext uri="{63B3BB69-23CF-44E3-9099-C40C66FF867C}">
                  <a14:compatExt spid="_x0000_s46095"/>
                </a:ext>
                <a:ext uri="{FF2B5EF4-FFF2-40B4-BE49-F238E27FC236}">
                  <a16:creationId xmlns:a16="http://schemas.microsoft.com/office/drawing/2014/main" id="{00000000-0008-0000-0200-00000F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18</xdr:row>
          <xdr:rowOff>28575</xdr:rowOff>
        </xdr:from>
        <xdr:to>
          <xdr:col>12</xdr:col>
          <xdr:colOff>733425</xdr:colOff>
          <xdr:row>18</xdr:row>
          <xdr:rowOff>200025</xdr:rowOff>
        </xdr:to>
        <xdr:sp macro="" textlink="">
          <xdr:nvSpPr>
            <xdr:cNvPr id="46096" name="Drop Down 16" hidden="1">
              <a:extLst>
                <a:ext uri="{63B3BB69-23CF-44E3-9099-C40C66FF867C}">
                  <a14:compatExt spid="_x0000_s46096"/>
                </a:ext>
                <a:ext uri="{FF2B5EF4-FFF2-40B4-BE49-F238E27FC236}">
                  <a16:creationId xmlns:a16="http://schemas.microsoft.com/office/drawing/2014/main" id="{00000000-0008-0000-0200-000010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16</xdr:row>
          <xdr:rowOff>28575</xdr:rowOff>
        </xdr:from>
        <xdr:to>
          <xdr:col>15</xdr:col>
          <xdr:colOff>723900</xdr:colOff>
          <xdr:row>16</xdr:row>
          <xdr:rowOff>200025</xdr:rowOff>
        </xdr:to>
        <xdr:sp macro="" textlink="">
          <xdr:nvSpPr>
            <xdr:cNvPr id="46097" name="Drop Down 17" hidden="1">
              <a:extLst>
                <a:ext uri="{63B3BB69-23CF-44E3-9099-C40C66FF867C}">
                  <a14:compatExt spid="_x0000_s46097"/>
                </a:ext>
                <a:ext uri="{FF2B5EF4-FFF2-40B4-BE49-F238E27FC236}">
                  <a16:creationId xmlns:a16="http://schemas.microsoft.com/office/drawing/2014/main" id="{00000000-0008-0000-0200-00001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17</xdr:row>
          <xdr:rowOff>28575</xdr:rowOff>
        </xdr:from>
        <xdr:to>
          <xdr:col>15</xdr:col>
          <xdr:colOff>723900</xdr:colOff>
          <xdr:row>17</xdr:row>
          <xdr:rowOff>200025</xdr:rowOff>
        </xdr:to>
        <xdr:sp macro="" textlink="">
          <xdr:nvSpPr>
            <xdr:cNvPr id="46098" name="Drop Down 18" hidden="1">
              <a:extLst>
                <a:ext uri="{63B3BB69-23CF-44E3-9099-C40C66FF867C}">
                  <a14:compatExt spid="_x0000_s46098"/>
                </a:ext>
                <a:ext uri="{FF2B5EF4-FFF2-40B4-BE49-F238E27FC236}">
                  <a16:creationId xmlns:a16="http://schemas.microsoft.com/office/drawing/2014/main" id="{00000000-0008-0000-0200-000012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17</xdr:row>
          <xdr:rowOff>28575</xdr:rowOff>
        </xdr:from>
        <xdr:to>
          <xdr:col>12</xdr:col>
          <xdr:colOff>733425</xdr:colOff>
          <xdr:row>17</xdr:row>
          <xdr:rowOff>200025</xdr:rowOff>
        </xdr:to>
        <xdr:sp macro="" textlink="">
          <xdr:nvSpPr>
            <xdr:cNvPr id="46099" name="Drop Down 19" hidden="1">
              <a:extLst>
                <a:ext uri="{63B3BB69-23CF-44E3-9099-C40C66FF867C}">
                  <a14:compatExt spid="_x0000_s46099"/>
                </a:ext>
                <a:ext uri="{FF2B5EF4-FFF2-40B4-BE49-F238E27FC236}">
                  <a16:creationId xmlns:a16="http://schemas.microsoft.com/office/drawing/2014/main" id="{00000000-0008-0000-0200-000013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18</xdr:row>
          <xdr:rowOff>38100</xdr:rowOff>
        </xdr:from>
        <xdr:to>
          <xdr:col>15</xdr:col>
          <xdr:colOff>723900</xdr:colOff>
          <xdr:row>18</xdr:row>
          <xdr:rowOff>209550</xdr:rowOff>
        </xdr:to>
        <xdr:sp macro="" textlink="">
          <xdr:nvSpPr>
            <xdr:cNvPr id="46100" name="Drop Down 20" hidden="1">
              <a:extLst>
                <a:ext uri="{63B3BB69-23CF-44E3-9099-C40C66FF867C}">
                  <a14:compatExt spid="_x0000_s46100"/>
                </a:ext>
                <a:ext uri="{FF2B5EF4-FFF2-40B4-BE49-F238E27FC236}">
                  <a16:creationId xmlns:a16="http://schemas.microsoft.com/office/drawing/2014/main" id="{00000000-0008-0000-0200-000014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11</xdr:row>
          <xdr:rowOff>57150</xdr:rowOff>
        </xdr:from>
        <xdr:to>
          <xdr:col>11</xdr:col>
          <xdr:colOff>123825</xdr:colOff>
          <xdr:row>12</xdr:row>
          <xdr:rowOff>19050</xdr:rowOff>
        </xdr:to>
        <xdr:sp macro="" textlink="">
          <xdr:nvSpPr>
            <xdr:cNvPr id="46101" name="Check Box 21" hidden="1">
              <a:extLst>
                <a:ext uri="{63B3BB69-23CF-44E3-9099-C40C66FF867C}">
                  <a14:compatExt spid="_x0000_s46101"/>
                </a:ext>
                <a:ext uri="{FF2B5EF4-FFF2-40B4-BE49-F238E27FC236}">
                  <a16:creationId xmlns:a16="http://schemas.microsoft.com/office/drawing/2014/main" id="{00000000-0008-0000-0200-000015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12</xdr:row>
          <xdr:rowOff>47625</xdr:rowOff>
        </xdr:from>
        <xdr:to>
          <xdr:col>11</xdr:col>
          <xdr:colOff>133350</xdr:colOff>
          <xdr:row>13</xdr:row>
          <xdr:rowOff>9525</xdr:rowOff>
        </xdr:to>
        <xdr:sp macro="" textlink="">
          <xdr:nvSpPr>
            <xdr:cNvPr id="46102" name="Check Box 22" hidden="1">
              <a:extLst>
                <a:ext uri="{63B3BB69-23CF-44E3-9099-C40C66FF867C}">
                  <a14:compatExt spid="_x0000_s46102"/>
                </a:ext>
                <a:ext uri="{FF2B5EF4-FFF2-40B4-BE49-F238E27FC236}">
                  <a16:creationId xmlns:a16="http://schemas.microsoft.com/office/drawing/2014/main" id="{00000000-0008-0000-0200-000016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</xdr:row>
          <xdr:rowOff>47625</xdr:rowOff>
        </xdr:from>
        <xdr:to>
          <xdr:col>11</xdr:col>
          <xdr:colOff>133350</xdr:colOff>
          <xdr:row>14</xdr:row>
          <xdr:rowOff>9525</xdr:rowOff>
        </xdr:to>
        <xdr:sp macro="" textlink="">
          <xdr:nvSpPr>
            <xdr:cNvPr id="46103" name="Check Box 23" hidden="1">
              <a:extLst>
                <a:ext uri="{63B3BB69-23CF-44E3-9099-C40C66FF867C}">
                  <a14:compatExt spid="_x0000_s46103"/>
                </a:ext>
                <a:ext uri="{FF2B5EF4-FFF2-40B4-BE49-F238E27FC236}">
                  <a16:creationId xmlns:a16="http://schemas.microsoft.com/office/drawing/2014/main" id="{00000000-0008-0000-0200-000017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733425</xdr:colOff>
          <xdr:row>4</xdr:row>
          <xdr:rowOff>190500</xdr:rowOff>
        </xdr:from>
        <xdr:to>
          <xdr:col>16</xdr:col>
          <xdr:colOff>123825</xdr:colOff>
          <xdr:row>9</xdr:row>
          <xdr:rowOff>85725</xdr:rowOff>
        </xdr:to>
        <xdr:sp macro="" textlink="">
          <xdr:nvSpPr>
            <xdr:cNvPr id="46104" name="Group Box 24" hidden="1">
              <a:extLst>
                <a:ext uri="{63B3BB69-23CF-44E3-9099-C40C66FF867C}">
                  <a14:compatExt spid="_x0000_s46104"/>
                </a:ext>
                <a:ext uri="{FF2B5EF4-FFF2-40B4-BE49-F238E27FC236}">
                  <a16:creationId xmlns:a16="http://schemas.microsoft.com/office/drawing/2014/main" id="{00000000-0008-0000-0200-000018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733425</xdr:colOff>
          <xdr:row>10</xdr:row>
          <xdr:rowOff>180975</xdr:rowOff>
        </xdr:from>
        <xdr:to>
          <xdr:col>9</xdr:col>
          <xdr:colOff>742950</xdr:colOff>
          <xdr:row>14</xdr:row>
          <xdr:rowOff>66675</xdr:rowOff>
        </xdr:to>
        <xdr:sp macro="" textlink="">
          <xdr:nvSpPr>
            <xdr:cNvPr id="46105" name="Group Box 25" hidden="1">
              <a:extLst>
                <a:ext uri="{63B3BB69-23CF-44E3-9099-C40C66FF867C}">
                  <a14:compatExt spid="_x0000_s46105"/>
                </a:ext>
                <a:ext uri="{FF2B5EF4-FFF2-40B4-BE49-F238E27FC236}">
                  <a16:creationId xmlns:a16="http://schemas.microsoft.com/office/drawing/2014/main" id="{00000000-0008-0000-0200-000019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866775</xdr:colOff>
          <xdr:row>10</xdr:row>
          <xdr:rowOff>190500</xdr:rowOff>
        </xdr:from>
        <xdr:to>
          <xdr:col>12</xdr:col>
          <xdr:colOff>781050</xdr:colOff>
          <xdr:row>14</xdr:row>
          <xdr:rowOff>66675</xdr:rowOff>
        </xdr:to>
        <xdr:sp macro="" textlink="">
          <xdr:nvSpPr>
            <xdr:cNvPr id="46106" name="Group Box 26" hidden="1">
              <a:extLst>
                <a:ext uri="{63B3BB69-23CF-44E3-9099-C40C66FF867C}">
                  <a14:compatExt spid="_x0000_s46106"/>
                </a:ext>
                <a:ext uri="{FF2B5EF4-FFF2-40B4-BE49-F238E27FC236}">
                  <a16:creationId xmlns:a16="http://schemas.microsoft.com/office/drawing/2014/main" id="{00000000-0008-0000-0200-00001A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15</xdr:row>
          <xdr:rowOff>190500</xdr:rowOff>
        </xdr:from>
        <xdr:to>
          <xdr:col>16</xdr:col>
          <xdr:colOff>180975</xdr:colOff>
          <xdr:row>19</xdr:row>
          <xdr:rowOff>57150</xdr:rowOff>
        </xdr:to>
        <xdr:sp macro="" textlink="">
          <xdr:nvSpPr>
            <xdr:cNvPr id="46107" name="Group Box 27" hidden="1">
              <a:extLst>
                <a:ext uri="{63B3BB69-23CF-44E3-9099-C40C66FF867C}">
                  <a14:compatExt spid="_x0000_s46107"/>
                </a:ext>
                <a:ext uri="{FF2B5EF4-FFF2-40B4-BE49-F238E27FC236}">
                  <a16:creationId xmlns:a16="http://schemas.microsoft.com/office/drawing/2014/main" id="{00000000-0008-0000-0200-00001B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20</xdr:row>
          <xdr:rowOff>180975</xdr:rowOff>
        </xdr:from>
        <xdr:to>
          <xdr:col>14</xdr:col>
          <xdr:colOff>19050</xdr:colOff>
          <xdr:row>24</xdr:row>
          <xdr:rowOff>38100</xdr:rowOff>
        </xdr:to>
        <xdr:sp macro="" textlink="">
          <xdr:nvSpPr>
            <xdr:cNvPr id="46108" name="Group Box 28" hidden="1">
              <a:extLst>
                <a:ext uri="{63B3BB69-23CF-44E3-9099-C40C66FF867C}">
                  <a14:compatExt spid="_x0000_s46108"/>
                </a:ext>
                <a:ext uri="{FF2B5EF4-FFF2-40B4-BE49-F238E27FC236}">
                  <a16:creationId xmlns:a16="http://schemas.microsoft.com/office/drawing/2014/main" id="{00000000-0008-0000-0200-00001C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39</xdr:row>
          <xdr:rowOff>38100</xdr:rowOff>
        </xdr:from>
        <xdr:to>
          <xdr:col>8</xdr:col>
          <xdr:colOff>133350</xdr:colOff>
          <xdr:row>40</xdr:row>
          <xdr:rowOff>0</xdr:rowOff>
        </xdr:to>
        <xdr:sp macro="" textlink="">
          <xdr:nvSpPr>
            <xdr:cNvPr id="46109" name="Check Box 29" hidden="1">
              <a:extLst>
                <a:ext uri="{63B3BB69-23CF-44E3-9099-C40C66FF867C}">
                  <a14:compatExt spid="_x0000_s46109"/>
                </a:ext>
                <a:ext uri="{FF2B5EF4-FFF2-40B4-BE49-F238E27FC236}">
                  <a16:creationId xmlns:a16="http://schemas.microsoft.com/office/drawing/2014/main" id="{00000000-0008-0000-0200-00001D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40</xdr:row>
          <xdr:rowOff>28575</xdr:rowOff>
        </xdr:from>
        <xdr:to>
          <xdr:col>8</xdr:col>
          <xdr:colOff>133350</xdr:colOff>
          <xdr:row>41</xdr:row>
          <xdr:rowOff>0</xdr:rowOff>
        </xdr:to>
        <xdr:sp macro="" textlink="">
          <xdr:nvSpPr>
            <xdr:cNvPr id="46110" name="Check Box 30" hidden="1">
              <a:extLst>
                <a:ext uri="{63B3BB69-23CF-44E3-9099-C40C66FF867C}">
                  <a14:compatExt spid="_x0000_s46110"/>
                </a:ext>
                <a:ext uri="{FF2B5EF4-FFF2-40B4-BE49-F238E27FC236}">
                  <a16:creationId xmlns:a16="http://schemas.microsoft.com/office/drawing/2014/main" id="{00000000-0008-0000-0200-00001E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41</xdr:row>
          <xdr:rowOff>38100</xdr:rowOff>
        </xdr:from>
        <xdr:to>
          <xdr:col>8</xdr:col>
          <xdr:colOff>152400</xdr:colOff>
          <xdr:row>42</xdr:row>
          <xdr:rowOff>9525</xdr:rowOff>
        </xdr:to>
        <xdr:sp macro="" textlink="">
          <xdr:nvSpPr>
            <xdr:cNvPr id="46111" name="Check Box 31" hidden="1">
              <a:extLst>
                <a:ext uri="{63B3BB69-23CF-44E3-9099-C40C66FF867C}">
                  <a14:compatExt spid="_x0000_s46111"/>
                </a:ext>
                <a:ext uri="{FF2B5EF4-FFF2-40B4-BE49-F238E27FC236}">
                  <a16:creationId xmlns:a16="http://schemas.microsoft.com/office/drawing/2014/main" id="{00000000-0008-0000-0200-00001F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33</xdr:row>
          <xdr:rowOff>28575</xdr:rowOff>
        </xdr:from>
        <xdr:to>
          <xdr:col>8</xdr:col>
          <xdr:colOff>190500</xdr:colOff>
          <xdr:row>33</xdr:row>
          <xdr:rowOff>219075</xdr:rowOff>
        </xdr:to>
        <xdr:sp macro="" textlink="">
          <xdr:nvSpPr>
            <xdr:cNvPr id="46112" name="Option Button 32" hidden="1">
              <a:extLst>
                <a:ext uri="{63B3BB69-23CF-44E3-9099-C40C66FF867C}">
                  <a14:compatExt spid="_x0000_s46112"/>
                </a:ext>
                <a:ext uri="{FF2B5EF4-FFF2-40B4-BE49-F238E27FC236}">
                  <a16:creationId xmlns:a16="http://schemas.microsoft.com/office/drawing/2014/main" id="{00000000-0008-0000-0200-000020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33</xdr:row>
          <xdr:rowOff>28575</xdr:rowOff>
        </xdr:from>
        <xdr:to>
          <xdr:col>11</xdr:col>
          <xdr:colOff>152400</xdr:colOff>
          <xdr:row>33</xdr:row>
          <xdr:rowOff>219075</xdr:rowOff>
        </xdr:to>
        <xdr:sp macro="" textlink="">
          <xdr:nvSpPr>
            <xdr:cNvPr id="46113" name="Option Button 33" hidden="1">
              <a:extLst>
                <a:ext uri="{63B3BB69-23CF-44E3-9099-C40C66FF867C}">
                  <a14:compatExt spid="_x0000_s46113"/>
                </a:ext>
                <a:ext uri="{FF2B5EF4-FFF2-40B4-BE49-F238E27FC236}">
                  <a16:creationId xmlns:a16="http://schemas.microsoft.com/office/drawing/2014/main" id="{00000000-0008-0000-0200-00002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33</xdr:row>
          <xdr:rowOff>28575</xdr:rowOff>
        </xdr:from>
        <xdr:to>
          <xdr:col>14</xdr:col>
          <xdr:colOff>85725</xdr:colOff>
          <xdr:row>33</xdr:row>
          <xdr:rowOff>219075</xdr:rowOff>
        </xdr:to>
        <xdr:sp macro="" textlink="">
          <xdr:nvSpPr>
            <xdr:cNvPr id="46114" name="Option Button 34" hidden="1">
              <a:extLst>
                <a:ext uri="{63B3BB69-23CF-44E3-9099-C40C66FF867C}">
                  <a14:compatExt spid="_x0000_s46114"/>
                </a:ext>
                <a:ext uri="{FF2B5EF4-FFF2-40B4-BE49-F238E27FC236}">
                  <a16:creationId xmlns:a16="http://schemas.microsoft.com/office/drawing/2014/main" id="{00000000-0008-0000-0200-000022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34</xdr:row>
          <xdr:rowOff>19050</xdr:rowOff>
        </xdr:from>
        <xdr:to>
          <xdr:col>8</xdr:col>
          <xdr:colOff>171450</xdr:colOff>
          <xdr:row>34</xdr:row>
          <xdr:rowOff>219075</xdr:rowOff>
        </xdr:to>
        <xdr:sp macro="" textlink="">
          <xdr:nvSpPr>
            <xdr:cNvPr id="46115" name="Option Button 35" hidden="1">
              <a:extLst>
                <a:ext uri="{63B3BB69-23CF-44E3-9099-C40C66FF867C}">
                  <a14:compatExt spid="_x0000_s46115"/>
                </a:ext>
                <a:ext uri="{FF2B5EF4-FFF2-40B4-BE49-F238E27FC236}">
                  <a16:creationId xmlns:a16="http://schemas.microsoft.com/office/drawing/2014/main" id="{00000000-0008-0000-0200-000023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34</xdr:row>
          <xdr:rowOff>19050</xdr:rowOff>
        </xdr:from>
        <xdr:to>
          <xdr:col>11</xdr:col>
          <xdr:colOff>123825</xdr:colOff>
          <xdr:row>34</xdr:row>
          <xdr:rowOff>219075</xdr:rowOff>
        </xdr:to>
        <xdr:sp macro="" textlink="">
          <xdr:nvSpPr>
            <xdr:cNvPr id="46116" name="Option Button 36" hidden="1">
              <a:extLst>
                <a:ext uri="{63B3BB69-23CF-44E3-9099-C40C66FF867C}">
                  <a14:compatExt spid="_x0000_s46116"/>
                </a:ext>
                <a:ext uri="{FF2B5EF4-FFF2-40B4-BE49-F238E27FC236}">
                  <a16:creationId xmlns:a16="http://schemas.microsoft.com/office/drawing/2014/main" id="{00000000-0008-0000-0200-000024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34</xdr:row>
          <xdr:rowOff>19050</xdr:rowOff>
        </xdr:from>
        <xdr:to>
          <xdr:col>14</xdr:col>
          <xdr:colOff>85725</xdr:colOff>
          <xdr:row>34</xdr:row>
          <xdr:rowOff>219075</xdr:rowOff>
        </xdr:to>
        <xdr:sp macro="" textlink="">
          <xdr:nvSpPr>
            <xdr:cNvPr id="46117" name="Option Button 37" hidden="1">
              <a:extLst>
                <a:ext uri="{63B3BB69-23CF-44E3-9099-C40C66FF867C}">
                  <a14:compatExt spid="_x0000_s46117"/>
                </a:ext>
                <a:ext uri="{FF2B5EF4-FFF2-40B4-BE49-F238E27FC236}">
                  <a16:creationId xmlns:a16="http://schemas.microsoft.com/office/drawing/2014/main" id="{00000000-0008-0000-0200-000025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35</xdr:row>
          <xdr:rowOff>19050</xdr:rowOff>
        </xdr:from>
        <xdr:to>
          <xdr:col>8</xdr:col>
          <xdr:colOff>171450</xdr:colOff>
          <xdr:row>36</xdr:row>
          <xdr:rowOff>0</xdr:rowOff>
        </xdr:to>
        <xdr:sp macro="" textlink="">
          <xdr:nvSpPr>
            <xdr:cNvPr id="46118" name="Option Button 38" hidden="1">
              <a:extLst>
                <a:ext uri="{63B3BB69-23CF-44E3-9099-C40C66FF867C}">
                  <a14:compatExt spid="_x0000_s46118"/>
                </a:ext>
                <a:ext uri="{FF2B5EF4-FFF2-40B4-BE49-F238E27FC236}">
                  <a16:creationId xmlns:a16="http://schemas.microsoft.com/office/drawing/2014/main" id="{00000000-0008-0000-0200-000026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35</xdr:row>
          <xdr:rowOff>28575</xdr:rowOff>
        </xdr:from>
        <xdr:to>
          <xdr:col>11</xdr:col>
          <xdr:colOff>133350</xdr:colOff>
          <xdr:row>35</xdr:row>
          <xdr:rowOff>219075</xdr:rowOff>
        </xdr:to>
        <xdr:sp macro="" textlink="">
          <xdr:nvSpPr>
            <xdr:cNvPr id="46119" name="Option Button 39" hidden="1">
              <a:extLst>
                <a:ext uri="{63B3BB69-23CF-44E3-9099-C40C66FF867C}">
                  <a14:compatExt spid="_x0000_s46119"/>
                </a:ext>
                <a:ext uri="{FF2B5EF4-FFF2-40B4-BE49-F238E27FC236}">
                  <a16:creationId xmlns:a16="http://schemas.microsoft.com/office/drawing/2014/main" id="{00000000-0008-0000-0200-000027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49</xdr:row>
          <xdr:rowOff>28575</xdr:rowOff>
        </xdr:from>
        <xdr:to>
          <xdr:col>12</xdr:col>
          <xdr:colOff>733425</xdr:colOff>
          <xdr:row>49</xdr:row>
          <xdr:rowOff>200025</xdr:rowOff>
        </xdr:to>
        <xdr:sp macro="" textlink="">
          <xdr:nvSpPr>
            <xdr:cNvPr id="46120" name="Drop Down 40" hidden="1">
              <a:extLst>
                <a:ext uri="{63B3BB69-23CF-44E3-9099-C40C66FF867C}">
                  <a14:compatExt spid="_x0000_s46120"/>
                </a:ext>
                <a:ext uri="{FF2B5EF4-FFF2-40B4-BE49-F238E27FC236}">
                  <a16:creationId xmlns:a16="http://schemas.microsoft.com/office/drawing/2014/main" id="{00000000-0008-0000-0200-000028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50</xdr:row>
          <xdr:rowOff>28575</xdr:rowOff>
        </xdr:from>
        <xdr:to>
          <xdr:col>12</xdr:col>
          <xdr:colOff>733425</xdr:colOff>
          <xdr:row>50</xdr:row>
          <xdr:rowOff>200025</xdr:rowOff>
        </xdr:to>
        <xdr:sp macro="" textlink="">
          <xdr:nvSpPr>
            <xdr:cNvPr id="46121" name="Drop Down 41" hidden="1">
              <a:extLst>
                <a:ext uri="{63B3BB69-23CF-44E3-9099-C40C66FF867C}">
                  <a14:compatExt spid="_x0000_s46121"/>
                </a:ext>
                <a:ext uri="{FF2B5EF4-FFF2-40B4-BE49-F238E27FC236}">
                  <a16:creationId xmlns:a16="http://schemas.microsoft.com/office/drawing/2014/main" id="{00000000-0008-0000-0200-000029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51</xdr:row>
          <xdr:rowOff>28575</xdr:rowOff>
        </xdr:from>
        <xdr:to>
          <xdr:col>12</xdr:col>
          <xdr:colOff>733425</xdr:colOff>
          <xdr:row>51</xdr:row>
          <xdr:rowOff>200025</xdr:rowOff>
        </xdr:to>
        <xdr:sp macro="" textlink="">
          <xdr:nvSpPr>
            <xdr:cNvPr id="46122" name="Drop Down 42" hidden="1">
              <a:extLst>
                <a:ext uri="{63B3BB69-23CF-44E3-9099-C40C66FF867C}">
                  <a14:compatExt spid="_x0000_s46122"/>
                </a:ext>
                <a:ext uri="{FF2B5EF4-FFF2-40B4-BE49-F238E27FC236}">
                  <a16:creationId xmlns:a16="http://schemas.microsoft.com/office/drawing/2014/main" id="{00000000-0008-0000-0200-00002A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44</xdr:row>
          <xdr:rowOff>28575</xdr:rowOff>
        </xdr:from>
        <xdr:to>
          <xdr:col>12</xdr:col>
          <xdr:colOff>733425</xdr:colOff>
          <xdr:row>44</xdr:row>
          <xdr:rowOff>200025</xdr:rowOff>
        </xdr:to>
        <xdr:sp macro="" textlink="">
          <xdr:nvSpPr>
            <xdr:cNvPr id="46123" name="Drop Down 43" hidden="1">
              <a:extLst>
                <a:ext uri="{63B3BB69-23CF-44E3-9099-C40C66FF867C}">
                  <a14:compatExt spid="_x0000_s46123"/>
                </a:ext>
                <a:ext uri="{FF2B5EF4-FFF2-40B4-BE49-F238E27FC236}">
                  <a16:creationId xmlns:a16="http://schemas.microsoft.com/office/drawing/2014/main" id="{00000000-0008-0000-0200-00002B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46</xdr:row>
          <xdr:rowOff>28575</xdr:rowOff>
        </xdr:from>
        <xdr:to>
          <xdr:col>12</xdr:col>
          <xdr:colOff>733425</xdr:colOff>
          <xdr:row>46</xdr:row>
          <xdr:rowOff>200025</xdr:rowOff>
        </xdr:to>
        <xdr:sp macro="" textlink="">
          <xdr:nvSpPr>
            <xdr:cNvPr id="46124" name="Drop Down 44" hidden="1">
              <a:extLst>
                <a:ext uri="{63B3BB69-23CF-44E3-9099-C40C66FF867C}">
                  <a14:compatExt spid="_x0000_s46124"/>
                </a:ext>
                <a:ext uri="{FF2B5EF4-FFF2-40B4-BE49-F238E27FC236}">
                  <a16:creationId xmlns:a16="http://schemas.microsoft.com/office/drawing/2014/main" id="{00000000-0008-0000-0200-00002C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44</xdr:row>
          <xdr:rowOff>28575</xdr:rowOff>
        </xdr:from>
        <xdr:to>
          <xdr:col>15</xdr:col>
          <xdr:colOff>723900</xdr:colOff>
          <xdr:row>44</xdr:row>
          <xdr:rowOff>200025</xdr:rowOff>
        </xdr:to>
        <xdr:sp macro="" textlink="">
          <xdr:nvSpPr>
            <xdr:cNvPr id="46125" name="Drop Down 45" hidden="1">
              <a:extLst>
                <a:ext uri="{63B3BB69-23CF-44E3-9099-C40C66FF867C}">
                  <a14:compatExt spid="_x0000_s46125"/>
                </a:ext>
                <a:ext uri="{FF2B5EF4-FFF2-40B4-BE49-F238E27FC236}">
                  <a16:creationId xmlns:a16="http://schemas.microsoft.com/office/drawing/2014/main" id="{00000000-0008-0000-0200-00002D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45</xdr:row>
          <xdr:rowOff>28575</xdr:rowOff>
        </xdr:from>
        <xdr:to>
          <xdr:col>15</xdr:col>
          <xdr:colOff>723900</xdr:colOff>
          <xdr:row>45</xdr:row>
          <xdr:rowOff>200025</xdr:rowOff>
        </xdr:to>
        <xdr:sp macro="" textlink="">
          <xdr:nvSpPr>
            <xdr:cNvPr id="46126" name="Drop Down 46" hidden="1">
              <a:extLst>
                <a:ext uri="{63B3BB69-23CF-44E3-9099-C40C66FF867C}">
                  <a14:compatExt spid="_x0000_s46126"/>
                </a:ext>
                <a:ext uri="{FF2B5EF4-FFF2-40B4-BE49-F238E27FC236}">
                  <a16:creationId xmlns:a16="http://schemas.microsoft.com/office/drawing/2014/main" id="{00000000-0008-0000-0200-00002E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45</xdr:row>
          <xdr:rowOff>28575</xdr:rowOff>
        </xdr:from>
        <xdr:to>
          <xdr:col>12</xdr:col>
          <xdr:colOff>733425</xdr:colOff>
          <xdr:row>45</xdr:row>
          <xdr:rowOff>200025</xdr:rowOff>
        </xdr:to>
        <xdr:sp macro="" textlink="">
          <xdr:nvSpPr>
            <xdr:cNvPr id="46127" name="Drop Down 47" hidden="1">
              <a:extLst>
                <a:ext uri="{63B3BB69-23CF-44E3-9099-C40C66FF867C}">
                  <a14:compatExt spid="_x0000_s46127"/>
                </a:ext>
                <a:ext uri="{FF2B5EF4-FFF2-40B4-BE49-F238E27FC236}">
                  <a16:creationId xmlns:a16="http://schemas.microsoft.com/office/drawing/2014/main" id="{00000000-0008-0000-0200-00002F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46</xdr:row>
          <xdr:rowOff>38100</xdr:rowOff>
        </xdr:from>
        <xdr:to>
          <xdr:col>15</xdr:col>
          <xdr:colOff>723900</xdr:colOff>
          <xdr:row>46</xdr:row>
          <xdr:rowOff>209550</xdr:rowOff>
        </xdr:to>
        <xdr:sp macro="" textlink="">
          <xdr:nvSpPr>
            <xdr:cNvPr id="46128" name="Drop Down 48" hidden="1">
              <a:extLst>
                <a:ext uri="{63B3BB69-23CF-44E3-9099-C40C66FF867C}">
                  <a14:compatExt spid="_x0000_s46128"/>
                </a:ext>
                <a:ext uri="{FF2B5EF4-FFF2-40B4-BE49-F238E27FC236}">
                  <a16:creationId xmlns:a16="http://schemas.microsoft.com/office/drawing/2014/main" id="{00000000-0008-0000-0200-000030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39</xdr:row>
          <xdr:rowOff>38100</xdr:rowOff>
        </xdr:from>
        <xdr:to>
          <xdr:col>11</xdr:col>
          <xdr:colOff>123825</xdr:colOff>
          <xdr:row>40</xdr:row>
          <xdr:rowOff>0</xdr:rowOff>
        </xdr:to>
        <xdr:sp macro="" textlink="">
          <xdr:nvSpPr>
            <xdr:cNvPr id="46129" name="Check Box 49" hidden="1">
              <a:extLst>
                <a:ext uri="{63B3BB69-23CF-44E3-9099-C40C66FF867C}">
                  <a14:compatExt spid="_x0000_s46129"/>
                </a:ext>
                <a:ext uri="{FF2B5EF4-FFF2-40B4-BE49-F238E27FC236}">
                  <a16:creationId xmlns:a16="http://schemas.microsoft.com/office/drawing/2014/main" id="{00000000-0008-0000-0200-00003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40</xdr:row>
          <xdr:rowOff>38100</xdr:rowOff>
        </xdr:from>
        <xdr:to>
          <xdr:col>11</xdr:col>
          <xdr:colOff>133350</xdr:colOff>
          <xdr:row>41</xdr:row>
          <xdr:rowOff>0</xdr:rowOff>
        </xdr:to>
        <xdr:sp macro="" textlink="">
          <xdr:nvSpPr>
            <xdr:cNvPr id="46130" name="Check Box 50" hidden="1">
              <a:extLst>
                <a:ext uri="{63B3BB69-23CF-44E3-9099-C40C66FF867C}">
                  <a14:compatExt spid="_x0000_s46130"/>
                </a:ext>
                <a:ext uri="{FF2B5EF4-FFF2-40B4-BE49-F238E27FC236}">
                  <a16:creationId xmlns:a16="http://schemas.microsoft.com/office/drawing/2014/main" id="{00000000-0008-0000-0200-000032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41</xdr:row>
          <xdr:rowOff>38100</xdr:rowOff>
        </xdr:from>
        <xdr:to>
          <xdr:col>11</xdr:col>
          <xdr:colOff>133350</xdr:colOff>
          <xdr:row>42</xdr:row>
          <xdr:rowOff>0</xdr:rowOff>
        </xdr:to>
        <xdr:sp macro="" textlink="">
          <xdr:nvSpPr>
            <xdr:cNvPr id="46131" name="Check Box 51" hidden="1">
              <a:extLst>
                <a:ext uri="{63B3BB69-23CF-44E3-9099-C40C66FF867C}">
                  <a14:compatExt spid="_x0000_s46131"/>
                </a:ext>
                <a:ext uri="{FF2B5EF4-FFF2-40B4-BE49-F238E27FC236}">
                  <a16:creationId xmlns:a16="http://schemas.microsoft.com/office/drawing/2014/main" id="{00000000-0008-0000-0200-000033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733425</xdr:colOff>
          <xdr:row>32</xdr:row>
          <xdr:rowOff>190500</xdr:rowOff>
        </xdr:from>
        <xdr:to>
          <xdr:col>16</xdr:col>
          <xdr:colOff>123825</xdr:colOff>
          <xdr:row>37</xdr:row>
          <xdr:rowOff>85725</xdr:rowOff>
        </xdr:to>
        <xdr:sp macro="" textlink="">
          <xdr:nvSpPr>
            <xdr:cNvPr id="46132" name="Group Box 52" hidden="1">
              <a:extLst>
                <a:ext uri="{63B3BB69-23CF-44E3-9099-C40C66FF867C}">
                  <a14:compatExt spid="_x0000_s46132"/>
                </a:ext>
                <a:ext uri="{FF2B5EF4-FFF2-40B4-BE49-F238E27FC236}">
                  <a16:creationId xmlns:a16="http://schemas.microsoft.com/office/drawing/2014/main" id="{00000000-0008-0000-0200-000034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733425</xdr:colOff>
          <xdr:row>38</xdr:row>
          <xdr:rowOff>180975</xdr:rowOff>
        </xdr:from>
        <xdr:to>
          <xdr:col>9</xdr:col>
          <xdr:colOff>742950</xdr:colOff>
          <xdr:row>42</xdr:row>
          <xdr:rowOff>85725</xdr:rowOff>
        </xdr:to>
        <xdr:sp macro="" textlink="">
          <xdr:nvSpPr>
            <xdr:cNvPr id="46133" name="Group Box 53" hidden="1">
              <a:extLst>
                <a:ext uri="{63B3BB69-23CF-44E3-9099-C40C66FF867C}">
                  <a14:compatExt spid="_x0000_s46133"/>
                </a:ext>
                <a:ext uri="{FF2B5EF4-FFF2-40B4-BE49-F238E27FC236}">
                  <a16:creationId xmlns:a16="http://schemas.microsoft.com/office/drawing/2014/main" id="{00000000-0008-0000-0200-000035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866775</xdr:colOff>
          <xdr:row>38</xdr:row>
          <xdr:rowOff>190500</xdr:rowOff>
        </xdr:from>
        <xdr:to>
          <xdr:col>12</xdr:col>
          <xdr:colOff>781050</xdr:colOff>
          <xdr:row>42</xdr:row>
          <xdr:rowOff>76200</xdr:rowOff>
        </xdr:to>
        <xdr:sp macro="" textlink="">
          <xdr:nvSpPr>
            <xdr:cNvPr id="46134" name="Group Box 54" hidden="1">
              <a:extLst>
                <a:ext uri="{63B3BB69-23CF-44E3-9099-C40C66FF867C}">
                  <a14:compatExt spid="_x0000_s46134"/>
                </a:ext>
                <a:ext uri="{FF2B5EF4-FFF2-40B4-BE49-F238E27FC236}">
                  <a16:creationId xmlns:a16="http://schemas.microsoft.com/office/drawing/2014/main" id="{00000000-0008-0000-0200-000036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43</xdr:row>
          <xdr:rowOff>190500</xdr:rowOff>
        </xdr:from>
        <xdr:to>
          <xdr:col>16</xdr:col>
          <xdr:colOff>180975</xdr:colOff>
          <xdr:row>47</xdr:row>
          <xdr:rowOff>57150</xdr:rowOff>
        </xdr:to>
        <xdr:sp macro="" textlink="">
          <xdr:nvSpPr>
            <xdr:cNvPr id="46135" name="Group Box 55" hidden="1">
              <a:extLst>
                <a:ext uri="{63B3BB69-23CF-44E3-9099-C40C66FF867C}">
                  <a14:compatExt spid="_x0000_s46135"/>
                </a:ext>
                <a:ext uri="{FF2B5EF4-FFF2-40B4-BE49-F238E27FC236}">
                  <a16:creationId xmlns:a16="http://schemas.microsoft.com/office/drawing/2014/main" id="{00000000-0008-0000-0200-000037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48</xdr:row>
          <xdr:rowOff>190500</xdr:rowOff>
        </xdr:from>
        <xdr:to>
          <xdr:col>14</xdr:col>
          <xdr:colOff>19050</xdr:colOff>
          <xdr:row>52</xdr:row>
          <xdr:rowOff>38100</xdr:rowOff>
        </xdr:to>
        <xdr:sp macro="" textlink="">
          <xdr:nvSpPr>
            <xdr:cNvPr id="46136" name="Group Box 56" hidden="1">
              <a:extLst>
                <a:ext uri="{63B3BB69-23CF-44E3-9099-C40C66FF867C}">
                  <a14:compatExt spid="_x0000_s46136"/>
                </a:ext>
                <a:ext uri="{FF2B5EF4-FFF2-40B4-BE49-F238E27FC236}">
                  <a16:creationId xmlns:a16="http://schemas.microsoft.com/office/drawing/2014/main" id="{00000000-0008-0000-0200-000038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4</xdr:row>
          <xdr:rowOff>180975</xdr:rowOff>
        </xdr:from>
        <xdr:to>
          <xdr:col>6</xdr:col>
          <xdr:colOff>200025</xdr:colOff>
          <xdr:row>8</xdr:row>
          <xdr:rowOff>57150</xdr:rowOff>
        </xdr:to>
        <xdr:sp macro="" textlink="">
          <xdr:nvSpPr>
            <xdr:cNvPr id="46137" name="Group Box 57" hidden="1">
              <a:extLst>
                <a:ext uri="{63B3BB69-23CF-44E3-9099-C40C66FF867C}">
                  <a14:compatExt spid="_x0000_s46137"/>
                </a:ext>
                <a:ext uri="{FF2B5EF4-FFF2-40B4-BE49-F238E27FC236}">
                  <a16:creationId xmlns:a16="http://schemas.microsoft.com/office/drawing/2014/main" id="{00000000-0008-0000-0200-000039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5</xdr:row>
          <xdr:rowOff>47625</xdr:rowOff>
        </xdr:from>
        <xdr:to>
          <xdr:col>2</xdr:col>
          <xdr:colOff>180975</xdr:colOff>
          <xdr:row>6</xdr:row>
          <xdr:rowOff>0</xdr:rowOff>
        </xdr:to>
        <xdr:sp macro="" textlink="">
          <xdr:nvSpPr>
            <xdr:cNvPr id="46138" name="Check Box 58" hidden="1">
              <a:extLst>
                <a:ext uri="{63B3BB69-23CF-44E3-9099-C40C66FF867C}">
                  <a14:compatExt spid="_x0000_s46138"/>
                </a:ext>
                <a:ext uri="{FF2B5EF4-FFF2-40B4-BE49-F238E27FC236}">
                  <a16:creationId xmlns:a16="http://schemas.microsoft.com/office/drawing/2014/main" id="{00000000-0008-0000-0200-00003A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6</xdr:row>
          <xdr:rowOff>38100</xdr:rowOff>
        </xdr:from>
        <xdr:to>
          <xdr:col>2</xdr:col>
          <xdr:colOff>180975</xdr:colOff>
          <xdr:row>6</xdr:row>
          <xdr:rowOff>219075</xdr:rowOff>
        </xdr:to>
        <xdr:sp macro="" textlink="">
          <xdr:nvSpPr>
            <xdr:cNvPr id="46139" name="Check Box 59" hidden="1">
              <a:extLst>
                <a:ext uri="{63B3BB69-23CF-44E3-9099-C40C66FF867C}">
                  <a14:compatExt spid="_x0000_s46139"/>
                </a:ext>
                <a:ext uri="{FF2B5EF4-FFF2-40B4-BE49-F238E27FC236}">
                  <a16:creationId xmlns:a16="http://schemas.microsoft.com/office/drawing/2014/main" id="{00000000-0008-0000-0200-00003B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7</xdr:row>
          <xdr:rowOff>38100</xdr:rowOff>
        </xdr:from>
        <xdr:to>
          <xdr:col>2</xdr:col>
          <xdr:colOff>180975</xdr:colOff>
          <xdr:row>7</xdr:row>
          <xdr:rowOff>219075</xdr:rowOff>
        </xdr:to>
        <xdr:sp macro="" textlink="">
          <xdr:nvSpPr>
            <xdr:cNvPr id="46140" name="Check Box 60" hidden="1">
              <a:extLst>
                <a:ext uri="{63B3BB69-23CF-44E3-9099-C40C66FF867C}">
                  <a14:compatExt spid="_x0000_s46140"/>
                </a:ext>
                <a:ext uri="{FF2B5EF4-FFF2-40B4-BE49-F238E27FC236}">
                  <a16:creationId xmlns:a16="http://schemas.microsoft.com/office/drawing/2014/main" id="{00000000-0008-0000-0200-00003C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32</xdr:row>
          <xdr:rowOff>190500</xdr:rowOff>
        </xdr:from>
        <xdr:to>
          <xdr:col>6</xdr:col>
          <xdr:colOff>190500</xdr:colOff>
          <xdr:row>36</xdr:row>
          <xdr:rowOff>57150</xdr:rowOff>
        </xdr:to>
        <xdr:sp macro="" textlink="">
          <xdr:nvSpPr>
            <xdr:cNvPr id="46141" name="Group Box 61" hidden="1">
              <a:extLst>
                <a:ext uri="{63B3BB69-23CF-44E3-9099-C40C66FF867C}">
                  <a14:compatExt spid="_x0000_s46141"/>
                </a:ext>
                <a:ext uri="{FF2B5EF4-FFF2-40B4-BE49-F238E27FC236}">
                  <a16:creationId xmlns:a16="http://schemas.microsoft.com/office/drawing/2014/main" id="{00000000-0008-0000-0200-00003D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33</xdr:row>
          <xdr:rowOff>47625</xdr:rowOff>
        </xdr:from>
        <xdr:to>
          <xdr:col>2</xdr:col>
          <xdr:colOff>200025</xdr:colOff>
          <xdr:row>34</xdr:row>
          <xdr:rowOff>0</xdr:rowOff>
        </xdr:to>
        <xdr:sp macro="" textlink="">
          <xdr:nvSpPr>
            <xdr:cNvPr id="46142" name="Check Box 62" hidden="1">
              <a:extLst>
                <a:ext uri="{63B3BB69-23CF-44E3-9099-C40C66FF867C}">
                  <a14:compatExt spid="_x0000_s46142"/>
                </a:ext>
                <a:ext uri="{FF2B5EF4-FFF2-40B4-BE49-F238E27FC236}">
                  <a16:creationId xmlns:a16="http://schemas.microsoft.com/office/drawing/2014/main" id="{00000000-0008-0000-0200-00003E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34</xdr:row>
          <xdr:rowOff>38100</xdr:rowOff>
        </xdr:from>
        <xdr:to>
          <xdr:col>2</xdr:col>
          <xdr:colOff>200025</xdr:colOff>
          <xdr:row>34</xdr:row>
          <xdr:rowOff>219075</xdr:rowOff>
        </xdr:to>
        <xdr:sp macro="" textlink="">
          <xdr:nvSpPr>
            <xdr:cNvPr id="46143" name="Check Box 63" hidden="1">
              <a:extLst>
                <a:ext uri="{63B3BB69-23CF-44E3-9099-C40C66FF867C}">
                  <a14:compatExt spid="_x0000_s46143"/>
                </a:ext>
                <a:ext uri="{FF2B5EF4-FFF2-40B4-BE49-F238E27FC236}">
                  <a16:creationId xmlns:a16="http://schemas.microsoft.com/office/drawing/2014/main" id="{00000000-0008-0000-0200-00003F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35</xdr:row>
          <xdr:rowOff>38100</xdr:rowOff>
        </xdr:from>
        <xdr:to>
          <xdr:col>2</xdr:col>
          <xdr:colOff>200025</xdr:colOff>
          <xdr:row>35</xdr:row>
          <xdr:rowOff>219075</xdr:rowOff>
        </xdr:to>
        <xdr:sp macro="" textlink="">
          <xdr:nvSpPr>
            <xdr:cNvPr id="46144" name="Check Box 64" hidden="1">
              <a:extLst>
                <a:ext uri="{63B3BB69-23CF-44E3-9099-C40C66FF867C}">
                  <a14:compatExt spid="_x0000_s46144"/>
                </a:ext>
                <a:ext uri="{FF2B5EF4-FFF2-40B4-BE49-F238E27FC236}">
                  <a16:creationId xmlns:a16="http://schemas.microsoft.com/office/drawing/2014/main" id="{00000000-0008-0000-0200-000040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</xdr:row>
          <xdr:rowOff>38100</xdr:rowOff>
        </xdr:from>
        <xdr:to>
          <xdr:col>14</xdr:col>
          <xdr:colOff>66675</xdr:colOff>
          <xdr:row>8</xdr:row>
          <xdr:rowOff>0</xdr:rowOff>
        </xdr:to>
        <xdr:sp macro="" textlink="">
          <xdr:nvSpPr>
            <xdr:cNvPr id="46145" name="Option Button 65" hidden="1">
              <a:extLst>
                <a:ext uri="{63B3BB69-23CF-44E3-9099-C40C66FF867C}">
                  <a14:compatExt spid="_x0000_s46145"/>
                </a:ext>
                <a:ext uri="{FF2B5EF4-FFF2-40B4-BE49-F238E27FC236}">
                  <a16:creationId xmlns:a16="http://schemas.microsoft.com/office/drawing/2014/main" id="{00000000-0008-0000-0200-00004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</xdr:row>
          <xdr:rowOff>38100</xdr:rowOff>
        </xdr:from>
        <xdr:to>
          <xdr:col>8</xdr:col>
          <xdr:colOff>161925</xdr:colOff>
          <xdr:row>9</xdr:row>
          <xdr:rowOff>0</xdr:rowOff>
        </xdr:to>
        <xdr:sp macro="" textlink="">
          <xdr:nvSpPr>
            <xdr:cNvPr id="46146" name="Option Button 66" hidden="1">
              <a:extLst>
                <a:ext uri="{63B3BB69-23CF-44E3-9099-C40C66FF867C}">
                  <a14:compatExt spid="_x0000_s46146"/>
                </a:ext>
                <a:ext uri="{FF2B5EF4-FFF2-40B4-BE49-F238E27FC236}">
                  <a16:creationId xmlns:a16="http://schemas.microsoft.com/office/drawing/2014/main" id="{00000000-0008-0000-0200-000042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35</xdr:row>
          <xdr:rowOff>28575</xdr:rowOff>
        </xdr:from>
        <xdr:to>
          <xdr:col>14</xdr:col>
          <xdr:colOff>66675</xdr:colOff>
          <xdr:row>35</xdr:row>
          <xdr:rowOff>219075</xdr:rowOff>
        </xdr:to>
        <xdr:sp macro="" textlink="">
          <xdr:nvSpPr>
            <xdr:cNvPr id="46147" name="Option Button 67" hidden="1">
              <a:extLst>
                <a:ext uri="{63B3BB69-23CF-44E3-9099-C40C66FF867C}">
                  <a14:compatExt spid="_x0000_s46147"/>
                </a:ext>
                <a:ext uri="{FF2B5EF4-FFF2-40B4-BE49-F238E27FC236}">
                  <a16:creationId xmlns:a16="http://schemas.microsoft.com/office/drawing/2014/main" id="{00000000-0008-0000-0200-000043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36</xdr:row>
          <xdr:rowOff>28575</xdr:rowOff>
        </xdr:from>
        <xdr:to>
          <xdr:col>8</xdr:col>
          <xdr:colOff>161925</xdr:colOff>
          <xdr:row>36</xdr:row>
          <xdr:rowOff>219075</xdr:rowOff>
        </xdr:to>
        <xdr:sp macro="" textlink="">
          <xdr:nvSpPr>
            <xdr:cNvPr id="46148" name="Option Button 68" hidden="1">
              <a:extLst>
                <a:ext uri="{63B3BB69-23CF-44E3-9099-C40C66FF867C}">
                  <a14:compatExt spid="_x0000_s46148"/>
                </a:ext>
                <a:ext uri="{FF2B5EF4-FFF2-40B4-BE49-F238E27FC236}">
                  <a16:creationId xmlns:a16="http://schemas.microsoft.com/office/drawing/2014/main" id="{00000000-0008-0000-0200-000044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56</xdr:row>
      <xdr:rowOff>0</xdr:rowOff>
    </xdr:from>
    <xdr:to>
      <xdr:col>0</xdr:col>
      <xdr:colOff>5864225</xdr:colOff>
      <xdr:row>83</xdr:row>
      <xdr:rowOff>180975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585"/>
        <a:stretch/>
      </xdr:blipFill>
      <xdr:spPr bwMode="auto">
        <a:xfrm>
          <a:off x="276225" y="12334875"/>
          <a:ext cx="5588000" cy="5324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mailto:sgmo-felica-kentei@sony.com" TargetMode="External"/><Relationship Id="rId1" Type="http://schemas.openxmlformats.org/officeDocument/2006/relationships/hyperlink" Target="mailto:emcs-felica-kentei@jp.sony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7.xml"/><Relationship Id="rId18" Type="http://schemas.openxmlformats.org/officeDocument/2006/relationships/ctrlProp" Target="../ctrlProps/ctrlProp22.xml"/><Relationship Id="rId26" Type="http://schemas.openxmlformats.org/officeDocument/2006/relationships/ctrlProp" Target="../ctrlProps/ctrlProp30.xml"/><Relationship Id="rId39" Type="http://schemas.openxmlformats.org/officeDocument/2006/relationships/ctrlProp" Target="../ctrlProps/ctrlProp43.xml"/><Relationship Id="rId21" Type="http://schemas.openxmlformats.org/officeDocument/2006/relationships/ctrlProp" Target="../ctrlProps/ctrlProp25.xml"/><Relationship Id="rId34" Type="http://schemas.openxmlformats.org/officeDocument/2006/relationships/ctrlProp" Target="../ctrlProps/ctrlProp38.xml"/><Relationship Id="rId42" Type="http://schemas.openxmlformats.org/officeDocument/2006/relationships/ctrlProp" Target="../ctrlProps/ctrlProp46.xml"/><Relationship Id="rId47" Type="http://schemas.openxmlformats.org/officeDocument/2006/relationships/ctrlProp" Target="../ctrlProps/ctrlProp51.xml"/><Relationship Id="rId50" Type="http://schemas.openxmlformats.org/officeDocument/2006/relationships/ctrlProp" Target="../ctrlProps/ctrlProp54.xml"/><Relationship Id="rId55" Type="http://schemas.openxmlformats.org/officeDocument/2006/relationships/ctrlProp" Target="../ctrlProps/ctrlProp59.x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17" Type="http://schemas.openxmlformats.org/officeDocument/2006/relationships/ctrlProp" Target="../ctrlProps/ctrlProp21.xml"/><Relationship Id="rId25" Type="http://schemas.openxmlformats.org/officeDocument/2006/relationships/ctrlProp" Target="../ctrlProps/ctrlProp29.xml"/><Relationship Id="rId33" Type="http://schemas.openxmlformats.org/officeDocument/2006/relationships/ctrlProp" Target="../ctrlProps/ctrlProp37.xml"/><Relationship Id="rId38" Type="http://schemas.openxmlformats.org/officeDocument/2006/relationships/ctrlProp" Target="../ctrlProps/ctrlProp42.xml"/><Relationship Id="rId46" Type="http://schemas.openxmlformats.org/officeDocument/2006/relationships/ctrlProp" Target="../ctrlProps/ctrlProp5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0.xml"/><Relationship Id="rId20" Type="http://schemas.openxmlformats.org/officeDocument/2006/relationships/ctrlProp" Target="../ctrlProps/ctrlProp24.xml"/><Relationship Id="rId29" Type="http://schemas.openxmlformats.org/officeDocument/2006/relationships/ctrlProp" Target="../ctrlProps/ctrlProp33.xml"/><Relationship Id="rId41" Type="http://schemas.openxmlformats.org/officeDocument/2006/relationships/ctrlProp" Target="../ctrlProps/ctrlProp45.xml"/><Relationship Id="rId54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24" Type="http://schemas.openxmlformats.org/officeDocument/2006/relationships/ctrlProp" Target="../ctrlProps/ctrlProp28.xml"/><Relationship Id="rId32" Type="http://schemas.openxmlformats.org/officeDocument/2006/relationships/ctrlProp" Target="../ctrlProps/ctrlProp36.xml"/><Relationship Id="rId37" Type="http://schemas.openxmlformats.org/officeDocument/2006/relationships/ctrlProp" Target="../ctrlProps/ctrlProp41.xml"/><Relationship Id="rId40" Type="http://schemas.openxmlformats.org/officeDocument/2006/relationships/ctrlProp" Target="../ctrlProps/ctrlProp44.xml"/><Relationship Id="rId45" Type="http://schemas.openxmlformats.org/officeDocument/2006/relationships/ctrlProp" Target="../ctrlProps/ctrlProp49.xml"/><Relationship Id="rId53" Type="http://schemas.openxmlformats.org/officeDocument/2006/relationships/ctrlProp" Target="../ctrlProps/ctrlProp57.xml"/><Relationship Id="rId5" Type="http://schemas.openxmlformats.org/officeDocument/2006/relationships/ctrlProp" Target="../ctrlProps/ctrlProp9.xml"/><Relationship Id="rId15" Type="http://schemas.openxmlformats.org/officeDocument/2006/relationships/ctrlProp" Target="../ctrlProps/ctrlProp19.xml"/><Relationship Id="rId23" Type="http://schemas.openxmlformats.org/officeDocument/2006/relationships/ctrlProp" Target="../ctrlProps/ctrlProp27.xml"/><Relationship Id="rId28" Type="http://schemas.openxmlformats.org/officeDocument/2006/relationships/ctrlProp" Target="../ctrlProps/ctrlProp32.xml"/><Relationship Id="rId36" Type="http://schemas.openxmlformats.org/officeDocument/2006/relationships/ctrlProp" Target="../ctrlProps/ctrlProp40.xml"/><Relationship Id="rId49" Type="http://schemas.openxmlformats.org/officeDocument/2006/relationships/ctrlProp" Target="../ctrlProps/ctrlProp53.xml"/><Relationship Id="rId57" Type="http://schemas.openxmlformats.org/officeDocument/2006/relationships/ctrlProp" Target="../ctrlProps/ctrlProp61.xml"/><Relationship Id="rId10" Type="http://schemas.openxmlformats.org/officeDocument/2006/relationships/ctrlProp" Target="../ctrlProps/ctrlProp14.xml"/><Relationship Id="rId19" Type="http://schemas.openxmlformats.org/officeDocument/2006/relationships/ctrlProp" Target="../ctrlProps/ctrlProp23.xml"/><Relationship Id="rId31" Type="http://schemas.openxmlformats.org/officeDocument/2006/relationships/ctrlProp" Target="../ctrlProps/ctrlProp35.xml"/><Relationship Id="rId44" Type="http://schemas.openxmlformats.org/officeDocument/2006/relationships/ctrlProp" Target="../ctrlProps/ctrlProp48.xml"/><Relationship Id="rId52" Type="http://schemas.openxmlformats.org/officeDocument/2006/relationships/ctrlProp" Target="../ctrlProps/ctrlProp56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Relationship Id="rId22" Type="http://schemas.openxmlformats.org/officeDocument/2006/relationships/ctrlProp" Target="../ctrlProps/ctrlProp26.xml"/><Relationship Id="rId27" Type="http://schemas.openxmlformats.org/officeDocument/2006/relationships/ctrlProp" Target="../ctrlProps/ctrlProp31.xml"/><Relationship Id="rId30" Type="http://schemas.openxmlformats.org/officeDocument/2006/relationships/ctrlProp" Target="../ctrlProps/ctrlProp34.xml"/><Relationship Id="rId35" Type="http://schemas.openxmlformats.org/officeDocument/2006/relationships/ctrlProp" Target="../ctrlProps/ctrlProp39.xml"/><Relationship Id="rId43" Type="http://schemas.openxmlformats.org/officeDocument/2006/relationships/ctrlProp" Target="../ctrlProps/ctrlProp47.xml"/><Relationship Id="rId48" Type="http://schemas.openxmlformats.org/officeDocument/2006/relationships/ctrlProp" Target="../ctrlProps/ctrlProp52.xml"/><Relationship Id="rId56" Type="http://schemas.openxmlformats.org/officeDocument/2006/relationships/ctrlProp" Target="../ctrlProps/ctrlProp60.xml"/><Relationship Id="rId8" Type="http://schemas.openxmlformats.org/officeDocument/2006/relationships/ctrlProp" Target="../ctrlProps/ctrlProp12.xml"/><Relationship Id="rId51" Type="http://schemas.openxmlformats.org/officeDocument/2006/relationships/ctrlProp" Target="../ctrlProps/ctrlProp55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9" Type="http://schemas.openxmlformats.org/officeDocument/2006/relationships/ctrlProp" Target="../ctrlProps/ctrlProp97.x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47" Type="http://schemas.openxmlformats.org/officeDocument/2006/relationships/ctrlProp" Target="../ctrlProps/ctrlProp105.xml"/><Relationship Id="rId50" Type="http://schemas.openxmlformats.org/officeDocument/2006/relationships/ctrlProp" Target="../ctrlProps/ctrlProp108.xml"/><Relationship Id="rId55" Type="http://schemas.openxmlformats.org/officeDocument/2006/relationships/ctrlProp" Target="../ctrlProps/ctrlProp113.xml"/><Relationship Id="rId63" Type="http://schemas.openxmlformats.org/officeDocument/2006/relationships/ctrlProp" Target="../ctrlProps/ctrlProp121.xml"/><Relationship Id="rId68" Type="http://schemas.openxmlformats.org/officeDocument/2006/relationships/ctrlProp" Target="../ctrlProps/ctrlProp126.xml"/><Relationship Id="rId7" Type="http://schemas.openxmlformats.org/officeDocument/2006/relationships/ctrlProp" Target="../ctrlProps/ctrlProp65.xml"/><Relationship Id="rId71" Type="http://schemas.openxmlformats.org/officeDocument/2006/relationships/ctrlProp" Target="../ctrlProps/ctrlProp12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4.xml"/><Relationship Id="rId29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53" Type="http://schemas.openxmlformats.org/officeDocument/2006/relationships/ctrlProp" Target="../ctrlProps/ctrlProp111.xml"/><Relationship Id="rId58" Type="http://schemas.openxmlformats.org/officeDocument/2006/relationships/ctrlProp" Target="../ctrlProps/ctrlProp116.xml"/><Relationship Id="rId66" Type="http://schemas.openxmlformats.org/officeDocument/2006/relationships/ctrlProp" Target="../ctrlProps/ctrlProp124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49" Type="http://schemas.openxmlformats.org/officeDocument/2006/relationships/ctrlProp" Target="../ctrlProps/ctrlProp107.xml"/><Relationship Id="rId57" Type="http://schemas.openxmlformats.org/officeDocument/2006/relationships/ctrlProp" Target="../ctrlProps/ctrlProp115.xml"/><Relationship Id="rId61" Type="http://schemas.openxmlformats.org/officeDocument/2006/relationships/ctrlProp" Target="../ctrlProps/ctrlProp119.xml"/><Relationship Id="rId10" Type="http://schemas.openxmlformats.org/officeDocument/2006/relationships/ctrlProp" Target="../ctrlProps/ctrlProp68.xml"/><Relationship Id="rId19" Type="http://schemas.openxmlformats.org/officeDocument/2006/relationships/ctrlProp" Target="../ctrlProps/ctrlProp77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52" Type="http://schemas.openxmlformats.org/officeDocument/2006/relationships/ctrlProp" Target="../ctrlProps/ctrlProp110.xml"/><Relationship Id="rId60" Type="http://schemas.openxmlformats.org/officeDocument/2006/relationships/ctrlProp" Target="../ctrlProps/ctrlProp118.xml"/><Relationship Id="rId65" Type="http://schemas.openxmlformats.org/officeDocument/2006/relationships/ctrlProp" Target="../ctrlProps/ctrlProp123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43" Type="http://schemas.openxmlformats.org/officeDocument/2006/relationships/ctrlProp" Target="../ctrlProps/ctrlProp101.xml"/><Relationship Id="rId48" Type="http://schemas.openxmlformats.org/officeDocument/2006/relationships/ctrlProp" Target="../ctrlProps/ctrlProp106.xml"/><Relationship Id="rId56" Type="http://schemas.openxmlformats.org/officeDocument/2006/relationships/ctrlProp" Target="../ctrlProps/ctrlProp114.xml"/><Relationship Id="rId64" Type="http://schemas.openxmlformats.org/officeDocument/2006/relationships/ctrlProp" Target="../ctrlProps/ctrlProp122.xml"/><Relationship Id="rId69" Type="http://schemas.openxmlformats.org/officeDocument/2006/relationships/ctrlProp" Target="../ctrlProps/ctrlProp127.xml"/><Relationship Id="rId8" Type="http://schemas.openxmlformats.org/officeDocument/2006/relationships/ctrlProp" Target="../ctrlProps/ctrlProp66.xml"/><Relationship Id="rId51" Type="http://schemas.openxmlformats.org/officeDocument/2006/relationships/ctrlProp" Target="../ctrlProps/ctrlProp109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46" Type="http://schemas.openxmlformats.org/officeDocument/2006/relationships/ctrlProp" Target="../ctrlProps/ctrlProp104.xml"/><Relationship Id="rId59" Type="http://schemas.openxmlformats.org/officeDocument/2006/relationships/ctrlProp" Target="../ctrlProps/ctrlProp117.xml"/><Relationship Id="rId67" Type="http://schemas.openxmlformats.org/officeDocument/2006/relationships/ctrlProp" Target="../ctrlProps/ctrlProp125.xml"/><Relationship Id="rId20" Type="http://schemas.openxmlformats.org/officeDocument/2006/relationships/ctrlProp" Target="../ctrlProps/ctrlProp78.xml"/><Relationship Id="rId41" Type="http://schemas.openxmlformats.org/officeDocument/2006/relationships/ctrlProp" Target="../ctrlProps/ctrlProp99.xml"/><Relationship Id="rId54" Type="http://schemas.openxmlformats.org/officeDocument/2006/relationships/ctrlProp" Target="../ctrlProps/ctrlProp112.xml"/><Relationship Id="rId62" Type="http://schemas.openxmlformats.org/officeDocument/2006/relationships/ctrlProp" Target="../ctrlProps/ctrlProp120.xml"/><Relationship Id="rId70" Type="http://schemas.openxmlformats.org/officeDocument/2006/relationships/ctrlProp" Target="../ctrlProps/ctrlProp12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gmo-felica-kentei@son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EB28E-45E5-43F0-9ED4-096EF43BE532}">
  <dimension ref="A1:S37"/>
  <sheetViews>
    <sheetView showGridLines="0" tabSelected="1" view="pageBreakPreview" zoomScale="90" zoomScaleNormal="100" zoomScaleSheetLayoutView="90" workbookViewId="0">
      <selection activeCell="O5" sqref="O5:Q5"/>
    </sheetView>
  </sheetViews>
  <sheetFormatPr defaultColWidth="9" defaultRowHeight="15"/>
  <cols>
    <col min="1" max="1" width="9.125" style="74" customWidth="1"/>
    <col min="2" max="2" width="4.125" style="74" customWidth="1"/>
    <col min="3" max="3" width="2.625" style="74" customWidth="1"/>
    <col min="4" max="4" width="4.375" style="74" customWidth="1"/>
    <col min="5" max="6" width="10.75" style="74" customWidth="1"/>
    <col min="7" max="7" width="10.5" style="74" customWidth="1"/>
    <col min="8" max="8" width="2.625" style="74" customWidth="1"/>
    <col min="9" max="9" width="7.875" style="74" customWidth="1"/>
    <col min="10" max="10" width="4.5" style="74" customWidth="1"/>
    <col min="11" max="11" width="6.75" style="74" customWidth="1"/>
    <col min="12" max="12" width="8.375" style="74" customWidth="1"/>
    <col min="13" max="13" width="3" style="74" customWidth="1"/>
    <col min="14" max="14" width="10.625" style="74" customWidth="1"/>
    <col min="15" max="15" width="5.75" style="74" customWidth="1"/>
    <col min="16" max="16" width="2.875" style="74" customWidth="1"/>
    <col min="17" max="17" width="8.375" style="74" customWidth="1"/>
    <col min="18" max="18" width="3.375" style="74" customWidth="1"/>
    <col min="19" max="19" width="3.375" style="74" hidden="1" customWidth="1"/>
    <col min="20" max="16384" width="9" style="74"/>
  </cols>
  <sheetData>
    <row r="1" spans="1:19" ht="17.25" customHeight="1">
      <c r="R1" s="81" t="s">
        <v>236</v>
      </c>
    </row>
    <row r="2" spans="1:19" ht="23.25">
      <c r="A2" s="272" t="s">
        <v>78</v>
      </c>
      <c r="B2" s="272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</row>
    <row r="3" spans="1:19" ht="24.75" hidden="1" customHeight="1">
      <c r="A3" s="82" t="s">
        <v>127</v>
      </c>
      <c r="B3" s="82"/>
      <c r="C3" s="82"/>
      <c r="D3" s="82"/>
      <c r="E3" s="82"/>
      <c r="F3" s="82"/>
      <c r="G3" s="82"/>
    </row>
    <row r="4" spans="1:19" ht="35.25" customHeight="1">
      <c r="A4" s="274" t="s">
        <v>79</v>
      </c>
      <c r="B4" s="274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</row>
    <row r="5" spans="1:19" ht="26.25" customHeight="1">
      <c r="A5" s="276" t="s">
        <v>128</v>
      </c>
      <c r="B5" s="276"/>
      <c r="C5" s="274"/>
      <c r="D5" s="274"/>
      <c r="E5" s="274"/>
      <c r="F5" s="277"/>
      <c r="G5" s="277"/>
      <c r="H5" s="83"/>
      <c r="L5" s="84"/>
      <c r="M5" s="84"/>
      <c r="N5" s="85" t="s">
        <v>80</v>
      </c>
      <c r="O5" s="278"/>
      <c r="P5" s="278"/>
      <c r="Q5" s="278"/>
      <c r="R5" s="86"/>
    </row>
    <row r="6" spans="1:19" ht="26.25" customHeight="1">
      <c r="A6" s="279" t="s">
        <v>129</v>
      </c>
      <c r="B6" s="280"/>
      <c r="C6" s="280"/>
      <c r="D6" s="280"/>
      <c r="E6" s="281" t="s">
        <v>81</v>
      </c>
      <c r="F6" s="282"/>
      <c r="G6" s="282"/>
      <c r="H6" s="282"/>
      <c r="I6" s="282"/>
      <c r="J6" s="282"/>
      <c r="K6" s="283" t="s">
        <v>82</v>
      </c>
      <c r="L6" s="284"/>
      <c r="M6" s="285"/>
      <c r="N6" s="286"/>
      <c r="O6" s="286"/>
      <c r="P6" s="286"/>
      <c r="Q6" s="286"/>
      <c r="R6" s="87"/>
    </row>
    <row r="7" spans="1:19" ht="26.25" customHeight="1">
      <c r="A7" s="88" t="s">
        <v>83</v>
      </c>
      <c r="B7" s="286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87"/>
      <c r="Q7" s="87"/>
      <c r="R7" s="87"/>
    </row>
    <row r="8" spans="1:19" ht="26.25" customHeight="1">
      <c r="A8" s="268" t="s">
        <v>130</v>
      </c>
      <c r="B8" s="268"/>
      <c r="C8" s="287"/>
      <c r="D8" s="287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87"/>
      <c r="Q8" s="87"/>
      <c r="R8" s="89"/>
    </row>
    <row r="9" spans="1:19" ht="26.25" customHeight="1">
      <c r="A9" s="268" t="s">
        <v>131</v>
      </c>
      <c r="B9" s="288"/>
      <c r="C9" s="270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87"/>
      <c r="Q9" s="87"/>
      <c r="R9" s="89"/>
    </row>
    <row r="10" spans="1:19" ht="26.25" customHeight="1">
      <c r="A10" s="268" t="s">
        <v>132</v>
      </c>
      <c r="B10" s="269"/>
      <c r="C10" s="270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90"/>
      <c r="Q10" s="91"/>
      <c r="R10" s="91"/>
    </row>
    <row r="11" spans="1:19" ht="26.25" customHeight="1">
      <c r="A11" s="88" t="s">
        <v>133</v>
      </c>
      <c r="B11" s="270"/>
      <c r="C11" s="286"/>
      <c r="D11" s="286"/>
      <c r="E11" s="286"/>
      <c r="F11" s="286"/>
      <c r="G11" s="286"/>
      <c r="H11" s="92"/>
      <c r="I11" s="93" t="s">
        <v>134</v>
      </c>
      <c r="J11" s="286"/>
      <c r="K11" s="286"/>
      <c r="L11" s="286"/>
      <c r="M11" s="286"/>
      <c r="N11" s="286"/>
      <c r="O11" s="286"/>
      <c r="P11" s="92"/>
      <c r="Q11" s="87"/>
      <c r="R11" s="91"/>
    </row>
    <row r="12" spans="1:19" ht="8.25" customHeight="1">
      <c r="A12" s="94"/>
      <c r="B12" s="94"/>
      <c r="C12" s="95"/>
      <c r="D12" s="94"/>
      <c r="E12" s="92"/>
      <c r="F12" s="92"/>
      <c r="G12" s="92"/>
      <c r="H12" s="92"/>
      <c r="I12" s="87"/>
      <c r="J12" s="92"/>
      <c r="K12" s="90"/>
      <c r="L12" s="87"/>
      <c r="M12" s="87"/>
      <c r="N12" s="87"/>
      <c r="O12" s="87"/>
      <c r="P12" s="92"/>
      <c r="Q12" s="87"/>
      <c r="R12" s="91"/>
    </row>
    <row r="13" spans="1:19" ht="33" customHeight="1">
      <c r="A13" s="279" t="s">
        <v>135</v>
      </c>
      <c r="B13" s="290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91"/>
    </row>
    <row r="14" spans="1:19" ht="10.5" customHeight="1">
      <c r="A14" s="96"/>
      <c r="B14" s="96"/>
      <c r="C14" s="96"/>
      <c r="D14" s="96"/>
      <c r="E14" s="96"/>
      <c r="F14" s="96"/>
      <c r="G14" s="96"/>
    </row>
    <row r="15" spans="1:19" ht="20.25" customHeight="1">
      <c r="A15" s="291" t="s">
        <v>136</v>
      </c>
      <c r="B15" s="292"/>
      <c r="C15" s="292"/>
      <c r="D15" s="292"/>
      <c r="E15" s="292"/>
      <c r="F15" s="293"/>
      <c r="G15" s="82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9" s="89" customFormat="1" ht="27" customHeight="1">
      <c r="A16" s="274" t="s">
        <v>137</v>
      </c>
      <c r="B16" s="292"/>
      <c r="C16" s="292"/>
      <c r="D16" s="292"/>
      <c r="E16" s="275"/>
      <c r="F16" s="275"/>
      <c r="G16" s="275"/>
      <c r="H16" s="275"/>
      <c r="I16" s="275"/>
      <c r="J16" s="275"/>
      <c r="K16" s="275"/>
      <c r="L16" s="275"/>
      <c r="M16" s="294"/>
      <c r="N16" s="294"/>
      <c r="O16" s="294"/>
      <c r="P16" s="294"/>
      <c r="Q16" s="294"/>
      <c r="S16" s="74"/>
    </row>
    <row r="17" spans="1:19" ht="27" customHeight="1">
      <c r="A17" s="274" t="s">
        <v>138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94"/>
      <c r="N17" s="294"/>
      <c r="O17" s="294"/>
      <c r="P17" s="294"/>
      <c r="Q17" s="294"/>
    </row>
    <row r="18" spans="1:19" ht="24" customHeight="1"/>
    <row r="19" spans="1:19" ht="21" customHeight="1">
      <c r="A19" s="276" t="s">
        <v>84</v>
      </c>
      <c r="B19" s="274"/>
      <c r="C19" s="274"/>
      <c r="D19" s="274"/>
      <c r="E19" s="274"/>
      <c r="F19" s="274"/>
      <c r="G19" s="274"/>
      <c r="H19" s="295"/>
      <c r="I19" s="296"/>
      <c r="J19" s="296"/>
      <c r="K19" s="296"/>
      <c r="L19" s="83"/>
      <c r="M19" s="83"/>
      <c r="N19" s="83"/>
      <c r="O19" s="83"/>
      <c r="P19" s="83"/>
      <c r="Q19" s="83"/>
    </row>
    <row r="20" spans="1:19" ht="22.5" customHeight="1">
      <c r="A20" s="297" t="s">
        <v>85</v>
      </c>
      <c r="B20" s="275"/>
      <c r="C20" s="275"/>
      <c r="D20" s="275"/>
      <c r="E20" s="275"/>
      <c r="F20" s="275"/>
      <c r="G20" s="275"/>
      <c r="H20" s="275"/>
      <c r="I20" s="275"/>
      <c r="J20" s="275"/>
      <c r="K20" s="294"/>
      <c r="L20" s="294"/>
      <c r="M20" s="89"/>
      <c r="N20" s="89"/>
      <c r="O20" s="89"/>
      <c r="P20" s="89"/>
      <c r="Q20" s="89"/>
      <c r="R20" s="89"/>
    </row>
    <row r="21" spans="1:19" ht="27" customHeight="1">
      <c r="A21" s="292" t="s">
        <v>86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94"/>
      <c r="L21" s="294"/>
      <c r="M21" s="294"/>
      <c r="N21" s="294"/>
      <c r="O21" s="294"/>
      <c r="P21" s="294"/>
      <c r="Q21" s="294"/>
      <c r="R21" s="89"/>
    </row>
    <row r="22" spans="1:19" ht="27" customHeight="1">
      <c r="A22" s="292" t="s">
        <v>87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89"/>
    </row>
    <row r="23" spans="1:19" ht="13.5" customHeight="1">
      <c r="A23" s="98"/>
      <c r="R23" s="89"/>
    </row>
    <row r="24" spans="1:19" ht="27" customHeight="1">
      <c r="A24" s="279" t="s">
        <v>139</v>
      </c>
      <c r="B24" s="289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87"/>
    </row>
    <row r="25" spans="1:19" ht="45" customHeight="1">
      <c r="A25" s="300" t="s">
        <v>140</v>
      </c>
      <c r="B25" s="301"/>
      <c r="C25" s="301"/>
      <c r="D25" s="301"/>
      <c r="E25" s="301"/>
      <c r="F25" s="302"/>
      <c r="G25" s="302"/>
      <c r="H25" s="303"/>
      <c r="I25" s="303"/>
    </row>
    <row r="26" spans="1:19" ht="26.25" customHeight="1">
      <c r="A26" s="289" t="s">
        <v>141</v>
      </c>
      <c r="B26" s="304"/>
      <c r="C26" s="304"/>
      <c r="D26" s="304"/>
      <c r="E26" s="304"/>
      <c r="F26" s="282"/>
      <c r="G26" s="282"/>
      <c r="H26" s="282"/>
      <c r="I26" s="282"/>
    </row>
    <row r="27" spans="1:19" ht="26.25" customHeight="1">
      <c r="A27" s="305" t="s">
        <v>142</v>
      </c>
      <c r="B27" s="306"/>
      <c r="C27" s="306"/>
      <c r="D27" s="306"/>
      <c r="E27" s="306"/>
      <c r="F27" s="103" t="s">
        <v>229</v>
      </c>
      <c r="G27" s="103" t="s">
        <v>232</v>
      </c>
      <c r="H27" s="264"/>
      <c r="I27" s="265" t="s">
        <v>231</v>
      </c>
      <c r="J27" s="263"/>
      <c r="K27" s="262"/>
      <c r="L27" s="262"/>
      <c r="M27" s="309"/>
      <c r="N27" s="309"/>
      <c r="O27" s="309"/>
      <c r="P27" s="103" t="s">
        <v>230</v>
      </c>
      <c r="S27" s="99">
        <v>2</v>
      </c>
    </row>
    <row r="28" spans="1:19" ht="26.25" customHeight="1">
      <c r="A28" s="100"/>
      <c r="B28" s="100"/>
      <c r="C28" s="100"/>
      <c r="D28" s="100"/>
      <c r="E28" s="100"/>
      <c r="F28" s="100"/>
      <c r="G28" s="100"/>
      <c r="H28" s="83"/>
      <c r="I28" s="83"/>
      <c r="J28" s="83"/>
      <c r="K28" s="83"/>
      <c r="L28" s="83"/>
      <c r="M28" s="83"/>
      <c r="N28" s="83"/>
      <c r="O28" s="83"/>
      <c r="P28" s="83"/>
      <c r="Q28" s="83"/>
    </row>
    <row r="29" spans="1:19" ht="25.9" customHeight="1">
      <c r="A29" s="307" t="s">
        <v>143</v>
      </c>
      <c r="B29" s="308"/>
      <c r="C29" s="308"/>
      <c r="D29" s="308"/>
      <c r="E29" s="308"/>
      <c r="F29" s="82"/>
      <c r="G29" s="82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</row>
    <row r="30" spans="1:19" ht="27" customHeight="1">
      <c r="A30" s="313" t="s">
        <v>144</v>
      </c>
      <c r="B30" s="297"/>
      <c r="C30" s="297"/>
      <c r="D30" s="297"/>
      <c r="E30" s="93" t="s">
        <v>145</v>
      </c>
      <c r="F30" s="282"/>
      <c r="G30" s="282"/>
      <c r="H30" s="282"/>
      <c r="I30" s="282"/>
      <c r="J30" s="282"/>
      <c r="K30" s="101" t="s">
        <v>146</v>
      </c>
      <c r="L30" s="102" t="s">
        <v>147</v>
      </c>
      <c r="M30" s="314"/>
      <c r="N30" s="282"/>
      <c r="O30" s="93" t="s">
        <v>148</v>
      </c>
      <c r="P30" s="298"/>
      <c r="Q30" s="299"/>
      <c r="S30" s="99">
        <v>2</v>
      </c>
    </row>
    <row r="31" spans="1:19" ht="27" customHeight="1">
      <c r="A31" s="274" t="s">
        <v>149</v>
      </c>
      <c r="B31" s="292"/>
      <c r="C31" s="292"/>
      <c r="D31" s="292"/>
      <c r="E31" s="82"/>
      <c r="F31" s="82"/>
      <c r="G31" s="82"/>
      <c r="H31" s="98"/>
      <c r="I31" s="89"/>
      <c r="J31" s="89"/>
      <c r="K31" s="89"/>
      <c r="L31" s="89"/>
      <c r="M31" s="89"/>
      <c r="N31" s="89"/>
      <c r="O31" s="89"/>
      <c r="P31" s="89"/>
      <c r="Q31" s="89"/>
    </row>
    <row r="32" spans="1:19" ht="21.75" customHeight="1">
      <c r="A32" s="96"/>
      <c r="B32" s="96"/>
      <c r="C32" s="96"/>
      <c r="D32" s="96"/>
      <c r="E32" s="96"/>
      <c r="F32" s="96"/>
      <c r="G32" s="96"/>
    </row>
    <row r="33" spans="1:13" ht="24.75" customHeight="1">
      <c r="A33" s="276" t="s">
        <v>150</v>
      </c>
      <c r="B33" s="292"/>
      <c r="C33" s="292"/>
      <c r="D33" s="292"/>
      <c r="E33" s="292"/>
      <c r="F33" s="292"/>
      <c r="G33" s="292"/>
      <c r="H33" s="275"/>
      <c r="I33" s="275"/>
      <c r="J33" s="275"/>
    </row>
    <row r="34" spans="1:13" ht="36.75" customHeight="1">
      <c r="A34" s="310" t="s">
        <v>88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  <row r="35" spans="1:13" ht="47.25" customHeight="1">
      <c r="A35" s="310" t="s">
        <v>89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</row>
    <row r="36" spans="1:13" ht="19.5" customHeight="1">
      <c r="A36" s="311" t="s">
        <v>151</v>
      </c>
      <c r="B36" s="312"/>
      <c r="C36" s="312"/>
      <c r="D36" s="312"/>
      <c r="E36" s="312"/>
      <c r="F36" s="312"/>
      <c r="G36" s="312"/>
      <c r="H36" s="312"/>
    </row>
    <row r="37" spans="1:13" ht="27" customHeight="1"/>
  </sheetData>
  <sheetProtection algorithmName="SHA-512" hashValue="pJd5H1u7Zhmd/4i0yXeUuFehsZAooUfn47B2Wcfbgmy1DQqajHr7PaJAqqiFN4a6CnQNAL1C72U0VA+ECeccCA==" saltValue="QLv83sOIe+LS8KvabE3tCw==" spinCount="100000" sheet="1" selectLockedCells="1"/>
  <mergeCells count="43">
    <mergeCell ref="A34:L34"/>
    <mergeCell ref="A35:M35"/>
    <mergeCell ref="A36:H36"/>
    <mergeCell ref="A30:D30"/>
    <mergeCell ref="F30:J30"/>
    <mergeCell ref="M30:N30"/>
    <mergeCell ref="P30:Q30"/>
    <mergeCell ref="A31:D31"/>
    <mergeCell ref="A33:J33"/>
    <mergeCell ref="A25:I25"/>
    <mergeCell ref="A26:E26"/>
    <mergeCell ref="F26:I26"/>
    <mergeCell ref="A27:E27"/>
    <mergeCell ref="A29:E29"/>
    <mergeCell ref="M27:O27"/>
    <mergeCell ref="A24:B24"/>
    <mergeCell ref="C24:Q24"/>
    <mergeCell ref="B11:G11"/>
    <mergeCell ref="J11:O11"/>
    <mergeCell ref="A13:B13"/>
    <mergeCell ref="C13:Q13"/>
    <mergeCell ref="A15:F15"/>
    <mergeCell ref="A16:Q16"/>
    <mergeCell ref="A17:Q17"/>
    <mergeCell ref="A19:K19"/>
    <mergeCell ref="A20:L20"/>
    <mergeCell ref="A21:Q21"/>
    <mergeCell ref="A22:Q22"/>
    <mergeCell ref="A10:B10"/>
    <mergeCell ref="C10:O10"/>
    <mergeCell ref="A2:R2"/>
    <mergeCell ref="A4:R4"/>
    <mergeCell ref="A5:G5"/>
    <mergeCell ref="O5:Q5"/>
    <mergeCell ref="A6:D6"/>
    <mergeCell ref="E6:J6"/>
    <mergeCell ref="K6:L6"/>
    <mergeCell ref="M6:Q6"/>
    <mergeCell ref="B7:O7"/>
    <mergeCell ref="A8:D8"/>
    <mergeCell ref="E8:O8"/>
    <mergeCell ref="A9:B9"/>
    <mergeCell ref="C9:O9"/>
  </mergeCells>
  <phoneticPr fontId="1"/>
  <hyperlinks>
    <hyperlink ref="A36" r:id="rId1" display="mailto:emcs-felica-kentei@jp.sony.com" xr:uid="{E38D8B51-4A09-415C-9D98-800491259209}"/>
    <hyperlink ref="A36:H36" r:id="rId2" display="e-mail : emcs-felica-kentei@jp.sony.com" xr:uid="{1BFEB388-9B5D-4AD9-8A6B-825A09DC372D}"/>
  </hyperlinks>
  <pageMargins left="0.70866141732283472" right="0.19685039370078741" top="0.55118110236220474" bottom="0.55118110236220474" header="0.31496062992125984" footer="0.31496062992125984"/>
  <pageSetup paperSize="9" scale="80" orientation="portrait" horizontalDpi="1200" verticalDpi="1200" r:id="rId3"/>
  <headerFooter>
    <oddFooter>&amp;LApplication Form&amp;C&amp;P / &amp;N Page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6" name="Check Box 1">
              <controlPr defaultSize="0" autoFill="0" autoLine="0" autoPict="0">
                <anchor moveWithCells="1">
                  <from>
                    <xdr:col>0</xdr:col>
                    <xdr:colOff>285750</xdr:colOff>
                    <xdr:row>16</xdr:row>
                    <xdr:rowOff>19050</xdr:rowOff>
                  </from>
                  <to>
                    <xdr:col>1</xdr:col>
                    <xdr:colOff>28575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6" r:id="rId7" name="Check Box 6">
              <controlPr defaultSize="0" autoFill="0" autoLine="0" autoPict="0">
                <anchor moveWithCells="1">
                  <from>
                    <xdr:col>0</xdr:col>
                    <xdr:colOff>285750</xdr:colOff>
                    <xdr:row>15</xdr:row>
                    <xdr:rowOff>28575</xdr:rowOff>
                  </from>
                  <to>
                    <xdr:col>1</xdr:col>
                    <xdr:colOff>28575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8" r:id="rId8" name="Option Button 8">
              <controlPr defaultSize="0" autoFill="0" autoLine="0" autoPict="0">
                <anchor moveWithCells="1">
                  <from>
                    <xdr:col>4</xdr:col>
                    <xdr:colOff>504825</xdr:colOff>
                    <xdr:row>26</xdr:row>
                    <xdr:rowOff>95250</xdr:rowOff>
                  </from>
                  <to>
                    <xdr:col>5</xdr:col>
                    <xdr:colOff>19050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9" r:id="rId9" name="Option Button 9">
              <controlPr defaultSize="0" autoFill="0" autoLine="0" autoPict="0">
                <anchor moveWithCells="1">
                  <from>
                    <xdr:col>6</xdr:col>
                    <xdr:colOff>76200</xdr:colOff>
                    <xdr:row>26</xdr:row>
                    <xdr:rowOff>95250</xdr:rowOff>
                  </from>
                  <to>
                    <xdr:col>6</xdr:col>
                    <xdr:colOff>400050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0" r:id="rId10" name="Group Box 10">
              <controlPr defaultSize="0" autoFill="0" autoPict="0">
                <anchor moveWithCells="1">
                  <from>
                    <xdr:col>0</xdr:col>
                    <xdr:colOff>57150</xdr:colOff>
                    <xdr:row>29</xdr:row>
                    <xdr:rowOff>57150</xdr:rowOff>
                  </from>
                  <to>
                    <xdr:col>0</xdr:col>
                    <xdr:colOff>676275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1" r:id="rId11" name="Option Button 11">
              <controlPr defaultSize="0" autoFill="0" autoLine="0" autoPict="0">
                <anchor moveWithCells="1">
                  <from>
                    <xdr:col>0</xdr:col>
                    <xdr:colOff>133350</xdr:colOff>
                    <xdr:row>29</xdr:row>
                    <xdr:rowOff>85725</xdr:rowOff>
                  </from>
                  <to>
                    <xdr:col>0</xdr:col>
                    <xdr:colOff>466725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3" r:id="rId12" name="Option Button 13">
              <controlPr defaultSize="0" autoFill="0" autoLine="0" autoPict="0">
                <anchor moveWithCells="1">
                  <from>
                    <xdr:col>0</xdr:col>
                    <xdr:colOff>133350</xdr:colOff>
                    <xdr:row>30</xdr:row>
                    <xdr:rowOff>38100</xdr:rowOff>
                  </from>
                  <to>
                    <xdr:col>0</xdr:col>
                    <xdr:colOff>466725</xdr:colOff>
                    <xdr:row>30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A6797-FC83-4C51-968D-2944FA814C32}">
  <dimension ref="A1:AQ66"/>
  <sheetViews>
    <sheetView showGridLines="0" view="pageBreakPreview" topLeftCell="A31" zoomScale="90" zoomScaleNormal="100" zoomScaleSheetLayoutView="90" workbookViewId="0">
      <selection activeCell="E6" sqref="E6"/>
    </sheetView>
  </sheetViews>
  <sheetFormatPr defaultColWidth="9" defaultRowHeight="15"/>
  <cols>
    <col min="1" max="1" width="2.125" style="105" customWidth="1"/>
    <col min="2" max="2" width="3.5" style="105" customWidth="1"/>
    <col min="3" max="3" width="3" style="105" customWidth="1"/>
    <col min="4" max="4" width="10.125" style="105" customWidth="1"/>
    <col min="5" max="5" width="3.375" style="81" customWidth="1"/>
    <col min="6" max="6" width="3" style="105" customWidth="1"/>
    <col min="7" max="7" width="10.875" style="105" customWidth="1"/>
    <col min="8" max="8" width="2.75" style="105" customWidth="1"/>
    <col min="9" max="9" width="2.875" style="105" customWidth="1"/>
    <col min="10" max="10" width="12" style="105" customWidth="1"/>
    <col min="11" max="11" width="2.75" style="105" customWidth="1"/>
    <col min="12" max="12" width="3" style="105" customWidth="1"/>
    <col min="13" max="13" width="11" style="105" customWidth="1"/>
    <col min="14" max="15" width="3.75" style="105" customWidth="1"/>
    <col min="16" max="16" width="11.875" style="105" customWidth="1"/>
    <col min="17" max="17" width="6.875" style="105" customWidth="1"/>
    <col min="18" max="18" width="6.875" style="105" hidden="1" customWidth="1"/>
    <col min="19" max="19" width="10.125" style="105" hidden="1" customWidth="1"/>
    <col min="20" max="20" width="10" style="105" hidden="1" customWidth="1"/>
    <col min="21" max="21" width="8.5" style="105" hidden="1" customWidth="1"/>
    <col min="22" max="27" width="6" style="105" hidden="1" customWidth="1"/>
    <col min="28" max="32" width="6" style="107" hidden="1" customWidth="1"/>
    <col min="33" max="33" width="6" style="105" hidden="1" customWidth="1"/>
    <col min="34" max="36" width="6" style="107" hidden="1" customWidth="1"/>
    <col min="37" max="37" width="8.25" style="107" hidden="1" customWidth="1"/>
    <col min="38" max="38" width="6.625" style="107" customWidth="1"/>
    <col min="39" max="39" width="6.625" style="105" customWidth="1"/>
    <col min="40" max="42" width="6.25" style="105" customWidth="1"/>
    <col min="43" max="16384" width="9" style="105"/>
  </cols>
  <sheetData>
    <row r="1" spans="1:40" ht="30" customHeight="1" thickBot="1">
      <c r="A1" s="315" t="s">
        <v>91</v>
      </c>
      <c r="B1" s="315"/>
      <c r="C1" s="315"/>
      <c r="D1" s="315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104"/>
      <c r="T1" s="106" t="s">
        <v>153</v>
      </c>
      <c r="AB1" s="105"/>
      <c r="AG1" s="107"/>
      <c r="AH1" s="105"/>
      <c r="AJ1" s="108"/>
      <c r="AM1" s="107"/>
    </row>
    <row r="2" spans="1:40" ht="18" customHeight="1" thickBot="1">
      <c r="A2" s="109"/>
      <c r="B2" s="110" t="s">
        <v>154</v>
      </c>
      <c r="C2" s="111"/>
      <c r="D2" s="111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81" t="str">
        <f>'Application Form'!R1</f>
        <v>Ver.1.5</v>
      </c>
      <c r="R2" s="81"/>
      <c r="S2" s="112"/>
      <c r="T2" s="113">
        <v>17200</v>
      </c>
      <c r="U2" s="114" t="s">
        <v>155</v>
      </c>
      <c r="V2" s="115"/>
      <c r="W2" s="115"/>
      <c r="X2" s="115"/>
      <c r="Y2" s="115"/>
      <c r="Z2" s="115"/>
      <c r="AA2" s="115"/>
      <c r="AB2" s="116"/>
      <c r="AG2" s="105">
        <f>SUM(AG6:AG8)</f>
        <v>0</v>
      </c>
      <c r="AI2" s="108"/>
      <c r="AJ2" s="108"/>
      <c r="AK2" s="108"/>
      <c r="AM2" s="107"/>
      <c r="AN2" s="107"/>
    </row>
    <row r="3" spans="1:40" ht="18" customHeight="1" thickBot="1">
      <c r="A3" s="109"/>
      <c r="B3" s="117" t="s">
        <v>90</v>
      </c>
      <c r="C3" s="111"/>
      <c r="D3" s="111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S3" s="118" t="s">
        <v>156</v>
      </c>
      <c r="T3" s="118" t="s">
        <v>157</v>
      </c>
      <c r="U3" s="119" t="s">
        <v>158</v>
      </c>
      <c r="V3" s="120" t="s">
        <v>159</v>
      </c>
      <c r="W3" s="121" t="s">
        <v>160</v>
      </c>
      <c r="X3" s="122" t="s">
        <v>161</v>
      </c>
      <c r="Y3" s="123" t="s">
        <v>162</v>
      </c>
      <c r="Z3" s="124" t="s">
        <v>163</v>
      </c>
      <c r="AA3" s="125" t="s">
        <v>164</v>
      </c>
      <c r="AB3" s="121" t="s">
        <v>165</v>
      </c>
      <c r="AC3" s="126" t="s">
        <v>166</v>
      </c>
      <c r="AD3" s="127" t="s">
        <v>167</v>
      </c>
      <c r="AE3" s="128" t="s">
        <v>168</v>
      </c>
      <c r="AF3" s="129" t="s">
        <v>169</v>
      </c>
      <c r="AG3" s="130" t="s">
        <v>170</v>
      </c>
      <c r="AH3" s="131" t="s">
        <v>171</v>
      </c>
      <c r="AI3" s="132" t="s">
        <v>172</v>
      </c>
      <c r="AJ3" s="133"/>
      <c r="AK3" s="108"/>
      <c r="AM3" s="107"/>
      <c r="AN3" s="107"/>
    </row>
    <row r="4" spans="1:40" ht="18" customHeight="1">
      <c r="A4" s="109"/>
      <c r="B4" s="109"/>
      <c r="C4" s="109"/>
      <c r="D4" s="109"/>
      <c r="F4" s="109" t="s">
        <v>173</v>
      </c>
      <c r="G4" s="109"/>
      <c r="H4" s="109"/>
      <c r="I4" s="109"/>
      <c r="J4" s="109"/>
      <c r="K4" s="109"/>
      <c r="L4" s="109"/>
      <c r="M4" s="109"/>
      <c r="N4" s="109"/>
      <c r="R4" s="105" t="s">
        <v>174</v>
      </c>
      <c r="S4" s="134">
        <f>SUM(U4)/3600*$T$2</f>
        <v>0</v>
      </c>
      <c r="T4" s="135">
        <f t="shared" ref="T4" si="0">U4/3600</f>
        <v>0</v>
      </c>
      <c r="U4" s="136">
        <f>IF(AND(AG4=TRUE,AH4=TRUE,AG2&gt;0),7200,0)</f>
        <v>0</v>
      </c>
      <c r="V4" s="137"/>
      <c r="W4" s="138"/>
      <c r="X4" s="136"/>
      <c r="Y4" s="137"/>
      <c r="Z4" s="137"/>
      <c r="AA4" s="137"/>
      <c r="AB4" s="139"/>
      <c r="AC4" s="140"/>
      <c r="AD4" s="141"/>
      <c r="AE4" s="141"/>
      <c r="AF4" s="139"/>
      <c r="AG4" s="107" t="b">
        <f>OR(AI6:AI8)</f>
        <v>0</v>
      </c>
      <c r="AH4" s="142" t="b">
        <f>OR(AH6:AH30)</f>
        <v>0</v>
      </c>
      <c r="AI4" s="142"/>
      <c r="AJ4" s="139"/>
      <c r="AM4" s="107"/>
    </row>
    <row r="5" spans="1:40" ht="18" customHeight="1">
      <c r="C5" s="143" t="s">
        <v>121</v>
      </c>
      <c r="D5" s="144"/>
      <c r="F5" s="145"/>
      <c r="H5" s="146" t="s">
        <v>224</v>
      </c>
      <c r="I5" s="109"/>
      <c r="J5" s="109"/>
      <c r="K5" s="109"/>
      <c r="L5" s="109"/>
      <c r="M5" s="109"/>
      <c r="N5" s="109"/>
      <c r="S5" s="147"/>
      <c r="T5" s="147"/>
      <c r="U5" s="148"/>
      <c r="V5" s="149"/>
      <c r="W5" s="138"/>
      <c r="X5" s="148"/>
      <c r="Y5" s="149"/>
      <c r="Z5" s="149"/>
      <c r="AA5" s="149"/>
      <c r="AB5" s="139"/>
      <c r="AC5" s="150"/>
      <c r="AD5" s="151"/>
      <c r="AE5" s="151"/>
      <c r="AF5" s="139"/>
      <c r="AG5" s="105">
        <f>SUM(AG6:AG8)</f>
        <v>0</v>
      </c>
      <c r="AH5" s="142"/>
      <c r="AI5" s="142"/>
      <c r="AJ5" s="139"/>
      <c r="AL5" s="105"/>
    </row>
    <row r="6" spans="1:40" ht="18" customHeight="1">
      <c r="A6" s="109"/>
      <c r="B6" s="109"/>
      <c r="C6" s="109"/>
      <c r="D6" s="152" t="s">
        <v>92</v>
      </c>
      <c r="E6" s="153"/>
      <c r="F6" s="154" t="s">
        <v>152</v>
      </c>
      <c r="H6" s="109"/>
      <c r="J6" s="117" t="s">
        <v>96</v>
      </c>
      <c r="K6" s="109"/>
      <c r="N6" s="109"/>
      <c r="O6" s="109"/>
      <c r="P6" s="155"/>
      <c r="R6" s="105" t="s">
        <v>233</v>
      </c>
      <c r="S6" s="156">
        <f>SUM(U6:W6)/3600*$T$2</f>
        <v>0</v>
      </c>
      <c r="T6" s="157">
        <f>SUM(U6:W6)/3600</f>
        <v>0</v>
      </c>
      <c r="U6" s="148">
        <f>X6*AD6</f>
        <v>0</v>
      </c>
      <c r="V6" s="149">
        <f>IF(AND($AI$9=TRUE,AH6=TRUE,SUM($AG$6:$AG$8)&gt;0)=TRUE,AD6*Z6+AB6*AE6,0)</f>
        <v>0</v>
      </c>
      <c r="W6" s="158">
        <f>IF(SUM($AG$6:$AG$8)&gt;0,$AA$6*AF6,0)</f>
        <v>0</v>
      </c>
      <c r="X6" s="148">
        <f t="shared" ref="X6:X8" si="1">AC6*Y6</f>
        <v>560</v>
      </c>
      <c r="Y6" s="149">
        <v>4</v>
      </c>
      <c r="Z6" s="159">
        <v>120</v>
      </c>
      <c r="AA6" s="109">
        <v>900</v>
      </c>
      <c r="AB6" s="158">
        <v>1</v>
      </c>
      <c r="AC6" s="148">
        <v>140</v>
      </c>
      <c r="AD6" s="160">
        <f>IF(AH6=TRUE,(IF($AI$6=TRUE,$AG$6*2,0)+IF($AI$7=TRUE,$AG$7,0)+IF($AI$8=TRUE,$AG$8*2,0)),0)</f>
        <v>0</v>
      </c>
      <c r="AE6" s="161">
        <v>0</v>
      </c>
      <c r="AF6" s="162">
        <f>IF(AND(AH6=TRUE,AI9=TRUE)=TRUE,IF(AI10=TRUE,3,(IF(AI11=TRUE,2,1))),0)</f>
        <v>0</v>
      </c>
      <c r="AG6" s="108">
        <f>IF(AND(AI6=TRUE,E6&gt;0)=TRUE,E6,0)</f>
        <v>0</v>
      </c>
      <c r="AH6" s="163" t="b">
        <v>0</v>
      </c>
      <c r="AI6" s="163" t="b">
        <v>0</v>
      </c>
      <c r="AJ6" s="164" t="s">
        <v>175</v>
      </c>
      <c r="AL6" s="105"/>
    </row>
    <row r="7" spans="1:40" ht="18" customHeight="1">
      <c r="A7" s="109"/>
      <c r="B7" s="109"/>
      <c r="C7" s="109"/>
      <c r="D7" s="109" t="s">
        <v>93</v>
      </c>
      <c r="E7" s="153"/>
      <c r="F7" s="154" t="s">
        <v>152</v>
      </c>
      <c r="H7" s="109"/>
      <c r="J7" s="117" t="s">
        <v>97</v>
      </c>
      <c r="K7" s="109"/>
      <c r="N7" s="109"/>
      <c r="O7" s="109"/>
      <c r="P7" s="155"/>
      <c r="R7" s="105" t="s">
        <v>176</v>
      </c>
      <c r="S7" s="156">
        <f>SUM(U7:W7)/3600*$T$2</f>
        <v>0</v>
      </c>
      <c r="T7" s="157">
        <f>SUM(U7:W7)/3600</f>
        <v>0</v>
      </c>
      <c r="U7" s="148">
        <f>X7*AD7</f>
        <v>0</v>
      </c>
      <c r="V7" s="149">
        <f>IF(AND($AI$9=TRUE,AH7=TRUE,SUM($AG$6:$AG$8)&gt;0)=TRUE,AD7*Z7+AB7*AE7,0)</f>
        <v>0</v>
      </c>
      <c r="W7" s="158">
        <f>IF(SUM($AG$6:$AG$8)&gt;0,$AA$6*AF7,0)</f>
        <v>0</v>
      </c>
      <c r="X7" s="148">
        <f t="shared" si="1"/>
        <v>3150</v>
      </c>
      <c r="Y7" s="149">
        <v>1.5</v>
      </c>
      <c r="Z7" s="159">
        <v>120</v>
      </c>
      <c r="AA7" s="109"/>
      <c r="AB7" s="158">
        <v>1</v>
      </c>
      <c r="AC7" s="148">
        <f>140*15</f>
        <v>2100</v>
      </c>
      <c r="AD7" s="160">
        <f>IF($AH$7=TRUE,(IF($AI$6=TRUE,$AG$6*2,0)+IF($AI$7=TRUE,$AG$7,0)+IF($AI$8=TRUE,$AG$8*2,0)),0)</f>
        <v>0</v>
      </c>
      <c r="AE7" s="161">
        <v>14</v>
      </c>
      <c r="AF7" s="162">
        <f>IF(AND(AH7=TRUE,AI9=TRUE)=TRUE,IF(AH6=TRUE,0,IF(AI10=TRUE,3,(IF(AI11=TRUE,2,1)))),0)</f>
        <v>0</v>
      </c>
      <c r="AG7" s="108">
        <f>IF(AND(AI7=TRUE,E7&gt;0)=TRUE,E7,0)</f>
        <v>0</v>
      </c>
      <c r="AH7" s="163" t="b">
        <v>0</v>
      </c>
      <c r="AI7" s="163" t="b">
        <v>0</v>
      </c>
      <c r="AJ7" s="164" t="s">
        <v>177</v>
      </c>
    </row>
    <row r="8" spans="1:40" ht="18" customHeight="1" thickBot="1">
      <c r="A8" s="109"/>
      <c r="B8" s="109"/>
      <c r="C8" s="109"/>
      <c r="D8" s="109" t="s">
        <v>94</v>
      </c>
      <c r="E8" s="153"/>
      <c r="F8" s="154" t="s">
        <v>152</v>
      </c>
      <c r="H8" s="109"/>
      <c r="J8" s="117" t="s">
        <v>98</v>
      </c>
      <c r="K8" s="109"/>
      <c r="N8" s="109"/>
      <c r="O8" s="109"/>
      <c r="P8" s="155"/>
      <c r="R8" s="105" t="s">
        <v>178</v>
      </c>
      <c r="S8" s="156">
        <f>SUM(U8:W8)/3600*$T$2</f>
        <v>0</v>
      </c>
      <c r="T8" s="157">
        <f>SUM(U8:W8)/3600</f>
        <v>0</v>
      </c>
      <c r="U8" s="148">
        <f>X8*AD8</f>
        <v>0</v>
      </c>
      <c r="V8" s="149">
        <f>IF(AND($AI$9=TRUE,AH8=TRUE,SUM($AG$6:$AG$8)&gt;0)=TRUE,AD8*Z8+AB8*AE8,0)</f>
        <v>0</v>
      </c>
      <c r="W8" s="158">
        <f>IF(SUM($AG$6:$AG$8)&gt;0,$AA$6*AF8,0)</f>
        <v>0</v>
      </c>
      <c r="X8" s="148">
        <f t="shared" si="1"/>
        <v>756</v>
      </c>
      <c r="Y8" s="149">
        <v>4</v>
      </c>
      <c r="Z8" s="159">
        <v>120</v>
      </c>
      <c r="AA8" s="109"/>
      <c r="AB8" s="158">
        <v>1</v>
      </c>
      <c r="AC8" s="148">
        <f>21*9</f>
        <v>189</v>
      </c>
      <c r="AD8" s="160">
        <f>IF(AH8=TRUE,(IF($AI$6=TRUE,$AG$6*2,0)+IF($AI$7=TRUE,$AG$7*2,0)+IF(AI8=TRUE,$AG$8*2,0)),0)</f>
        <v>0</v>
      </c>
      <c r="AE8" s="161">
        <v>8</v>
      </c>
      <c r="AF8" s="162">
        <f>IF(AND(AH8=TRUE,AI9=TRUE)=TRUE,IF(SUM(AF6:AF7)&lt;2,2,(IF(AF6=2,1,0))),0)</f>
        <v>0</v>
      </c>
      <c r="AG8" s="165">
        <f>IF(AND(AI8=TRUE,E8&gt;0)=TRUE,E8,0)</f>
        <v>0</v>
      </c>
      <c r="AH8" s="163" t="b">
        <v>0</v>
      </c>
      <c r="AI8" s="163" t="b">
        <v>0</v>
      </c>
      <c r="AJ8" s="164" t="s">
        <v>179</v>
      </c>
    </row>
    <row r="9" spans="1:40" ht="10.5" customHeight="1">
      <c r="A9" s="109"/>
      <c r="B9" s="109"/>
      <c r="C9" s="109"/>
      <c r="D9" s="109"/>
      <c r="F9" s="109"/>
      <c r="G9" s="166"/>
      <c r="H9" s="145"/>
      <c r="K9" s="109"/>
      <c r="N9" s="109"/>
      <c r="O9" s="109"/>
      <c r="P9" s="145"/>
      <c r="S9" s="156"/>
      <c r="T9" s="157"/>
      <c r="U9" s="148"/>
      <c r="V9" s="149"/>
      <c r="W9" s="158"/>
      <c r="X9" s="148"/>
      <c r="Y9" s="149"/>
      <c r="Z9" s="159"/>
      <c r="AA9" s="109"/>
      <c r="AB9" s="158"/>
      <c r="AC9" s="148"/>
      <c r="AD9" s="160"/>
      <c r="AE9" s="161"/>
      <c r="AF9" s="162"/>
      <c r="AG9" s="107"/>
      <c r="AH9" s="142" t="b">
        <f>OR(AH6=TRUE,AH7=TRUE)</f>
        <v>0</v>
      </c>
      <c r="AI9" s="142" t="b">
        <f>OR(AI6=TRUE,AI7=TRUE,AI8=TRUE)</f>
        <v>0</v>
      </c>
      <c r="AJ9" s="164" t="s">
        <v>180</v>
      </c>
    </row>
    <row r="10" spans="1:40" ht="18" customHeight="1">
      <c r="F10" s="145"/>
      <c r="G10" s="144"/>
      <c r="H10" s="167" t="s">
        <v>99</v>
      </c>
      <c r="K10" s="109"/>
      <c r="N10" s="109"/>
      <c r="O10" s="109"/>
      <c r="P10" s="145"/>
      <c r="S10" s="168"/>
      <c r="T10" s="157"/>
      <c r="U10" s="148"/>
      <c r="V10" s="149"/>
      <c r="W10" s="158"/>
      <c r="X10" s="148"/>
      <c r="Y10" s="149"/>
      <c r="Z10" s="159"/>
      <c r="AA10" s="109"/>
      <c r="AB10" s="158"/>
      <c r="AC10" s="148"/>
      <c r="AD10" s="160"/>
      <c r="AE10" s="161"/>
      <c r="AF10" s="162"/>
      <c r="AG10" s="107"/>
      <c r="AH10" s="142"/>
      <c r="AI10" s="142" t="b">
        <f>AND(AI6=TRUE,AI8=TRUE)</f>
        <v>0</v>
      </c>
      <c r="AJ10" s="164" t="s">
        <v>181</v>
      </c>
    </row>
    <row r="11" spans="1:40" ht="18" customHeight="1" thickBot="1">
      <c r="A11" s="109"/>
      <c r="B11" s="109"/>
      <c r="C11" s="109"/>
      <c r="D11" s="317" t="s">
        <v>95</v>
      </c>
      <c r="E11" s="318"/>
      <c r="F11" s="318"/>
      <c r="G11" s="318"/>
      <c r="H11" s="109"/>
      <c r="J11" s="144" t="s">
        <v>225</v>
      </c>
      <c r="K11" s="109"/>
      <c r="N11" s="109"/>
      <c r="O11" s="109"/>
      <c r="P11" s="155"/>
      <c r="R11" s="105" t="s">
        <v>17</v>
      </c>
      <c r="S11" s="156">
        <f>SUM(U11:W11)/3600*$T$2</f>
        <v>0</v>
      </c>
      <c r="T11" s="157">
        <f t="shared" ref="T11:T12" si="2">SUM(U11:W11)/3600</f>
        <v>0</v>
      </c>
      <c r="U11" s="148">
        <f>X11*AD11</f>
        <v>0</v>
      </c>
      <c r="V11" s="149">
        <f>IF(AND($AI$9=TRUE,AH11=TRUE,SUM($AG$6:$AG$8)&gt;0)=TRUE,AD11*Z11+AB11*AE11,0)</f>
        <v>0</v>
      </c>
      <c r="W11" s="158">
        <f>IF(SUM($AG$6:$AG$8)&gt;0,AA11*AF11,0)</f>
        <v>0</v>
      </c>
      <c r="X11" s="148">
        <f>AC11*Y11</f>
        <v>20</v>
      </c>
      <c r="Y11" s="149">
        <v>20</v>
      </c>
      <c r="Z11" s="159">
        <v>240</v>
      </c>
      <c r="AA11" s="109">
        <v>900</v>
      </c>
      <c r="AB11" s="158">
        <v>120</v>
      </c>
      <c r="AC11" s="148">
        <v>1</v>
      </c>
      <c r="AD11" s="160">
        <f>IF(AH11=TRUE,(IF($AI$6=TRUE,$AG$6*1,0)+IF($AI$7=TRUE,$AG$7*1,0)+IF($AI$8=TRUE,$AG$8*1,0)),0)</f>
        <v>0</v>
      </c>
      <c r="AE11" s="161">
        <v>0</v>
      </c>
      <c r="AF11" s="162">
        <f>IF(AND($AI$9=TRUE,AH11=TRUE),1,0)</f>
        <v>0</v>
      </c>
      <c r="AG11" s="107"/>
      <c r="AH11" s="163" t="b">
        <v>0</v>
      </c>
      <c r="AI11" s="169" t="b">
        <f>OR(AI6=TRUE,AI8=TRUE)</f>
        <v>0</v>
      </c>
      <c r="AJ11" s="170" t="s">
        <v>182</v>
      </c>
    </row>
    <row r="12" spans="1:40" ht="18" customHeight="1">
      <c r="A12" s="109"/>
      <c r="B12" s="109"/>
      <c r="C12" s="109"/>
      <c r="D12" s="318"/>
      <c r="E12" s="318"/>
      <c r="F12" s="318"/>
      <c r="G12" s="318"/>
      <c r="H12" s="109"/>
      <c r="J12" s="144" t="s">
        <v>227</v>
      </c>
      <c r="K12" s="109"/>
      <c r="N12" s="109"/>
      <c r="O12" s="109"/>
      <c r="P12" s="155"/>
      <c r="R12" s="105" t="s">
        <v>226</v>
      </c>
      <c r="S12" s="156">
        <f>SUM(U12:W12)/3600*$T$2</f>
        <v>0</v>
      </c>
      <c r="T12" s="157">
        <f t="shared" si="2"/>
        <v>0</v>
      </c>
      <c r="U12" s="148">
        <f>X12*AD12</f>
        <v>0</v>
      </c>
      <c r="V12" s="149">
        <f>IF(AND($AI$9=TRUE,AH12=TRUE,SUM($AG$6:$AG$8)&gt;0)=TRUE,AD12*Z12+AB12*AE12,0)</f>
        <v>0</v>
      </c>
      <c r="W12" s="158">
        <f>IF(SUM($AG$6:$AG$8)&gt;0,AA12*AF12,0)</f>
        <v>0</v>
      </c>
      <c r="X12" s="148">
        <f t="shared" ref="X12" si="3">AC12*Y12</f>
        <v>8</v>
      </c>
      <c r="Y12" s="149">
        <v>8</v>
      </c>
      <c r="Z12" s="159">
        <v>120</v>
      </c>
      <c r="AA12" s="109">
        <v>900</v>
      </c>
      <c r="AB12" s="158">
        <v>60</v>
      </c>
      <c r="AC12" s="148">
        <v>1</v>
      </c>
      <c r="AD12" s="160">
        <f>IF(AH12=TRUE,(IF($AI$6=TRUE,$AG$6*1,0)+IF($AI$7=TRUE,$AG$7*1,0)+IF($AI$8=TRUE,$AG$8*1,0)),0)</f>
        <v>0</v>
      </c>
      <c r="AE12" s="161">
        <v>0</v>
      </c>
      <c r="AF12" s="162">
        <f>IF(AND($AI$9=TRUE,AH12=TRUE),1,0)</f>
        <v>0</v>
      </c>
      <c r="AG12" s="107"/>
      <c r="AH12" s="163" t="b">
        <v>0</v>
      </c>
      <c r="AI12" s="108"/>
      <c r="AJ12" s="138"/>
    </row>
    <row r="13" spans="1:40" ht="18" customHeight="1">
      <c r="A13" s="109"/>
      <c r="B13" s="109"/>
      <c r="C13" s="109"/>
      <c r="D13" s="261"/>
      <c r="E13" s="261"/>
      <c r="F13" s="261"/>
      <c r="G13" s="261"/>
      <c r="H13" s="109"/>
      <c r="J13" s="144" t="s">
        <v>228</v>
      </c>
      <c r="K13" s="109"/>
      <c r="N13" s="109"/>
      <c r="O13" s="109"/>
      <c r="P13" s="155"/>
      <c r="R13" s="105" t="s">
        <v>223</v>
      </c>
      <c r="S13" s="156">
        <f>SUM(U13:W13)/3600*$T$2</f>
        <v>0</v>
      </c>
      <c r="T13" s="157">
        <f t="shared" ref="T13" si="4">SUM(U13:W13)/3600</f>
        <v>0</v>
      </c>
      <c r="U13" s="148">
        <f>X13*AD13</f>
        <v>0</v>
      </c>
      <c r="V13" s="149">
        <f>IF(AND($AI$9=TRUE,AH13=TRUE,SUM($AG$6:$AG$8)&gt;0)=TRUE,AD13*Z13+AB13*AE13,0)</f>
        <v>0</v>
      </c>
      <c r="W13" s="158">
        <f>IF(SUM($AG$6:$AG$8)&gt;0,AA13*AF13,0)</f>
        <v>0</v>
      </c>
      <c r="X13" s="148">
        <f t="shared" ref="X13" si="5">AC13*Y13</f>
        <v>8</v>
      </c>
      <c r="Y13" s="149">
        <v>8</v>
      </c>
      <c r="Z13" s="159">
        <v>120</v>
      </c>
      <c r="AA13" s="109">
        <v>900</v>
      </c>
      <c r="AB13" s="158">
        <v>60</v>
      </c>
      <c r="AC13" s="148">
        <v>1</v>
      </c>
      <c r="AD13" s="160">
        <f>IF(AH13=TRUE,(IF($AI$6=TRUE,$AG$6*2,0)+IF($AI$7=TRUE,$AG$7,0)+IF($AI$8=TRUE,$AG$8*2,0)),0)</f>
        <v>0</v>
      </c>
      <c r="AE13" s="161">
        <v>0</v>
      </c>
      <c r="AF13" s="162">
        <f>IF(AND(AH13=TRUE,$AI$9=TRUE)=TRUE,IF(AND($AI$7=TRUE,$AI$11=TRUE)=TRUE,3,(IF($AI$7=FALSE,2,1))),0)</f>
        <v>0</v>
      </c>
      <c r="AG13" s="107"/>
      <c r="AH13" s="163" t="b">
        <v>0</v>
      </c>
      <c r="AI13" s="108"/>
      <c r="AJ13" s="138"/>
    </row>
    <row r="14" spans="1:40" ht="10.5" customHeight="1">
      <c r="A14" s="109"/>
      <c r="B14" s="109"/>
      <c r="C14" s="109"/>
      <c r="D14" s="109"/>
      <c r="F14" s="145"/>
      <c r="G14" s="166"/>
      <c r="H14" s="145"/>
      <c r="K14" s="109"/>
      <c r="N14" s="109"/>
      <c r="O14" s="109"/>
      <c r="P14" s="145"/>
      <c r="S14" s="156"/>
      <c r="T14" s="157"/>
      <c r="U14" s="148"/>
      <c r="V14" s="149"/>
      <c r="W14" s="158"/>
      <c r="X14" s="148"/>
      <c r="Y14" s="149"/>
      <c r="Z14" s="159"/>
      <c r="AA14" s="109"/>
      <c r="AB14" s="158"/>
      <c r="AC14" s="148"/>
      <c r="AD14" s="160"/>
      <c r="AE14" s="161"/>
      <c r="AF14" s="162"/>
      <c r="AG14" s="107"/>
      <c r="AH14" s="142"/>
      <c r="AI14" s="108"/>
      <c r="AJ14" s="139"/>
    </row>
    <row r="15" spans="1:40" ht="18" customHeight="1">
      <c r="F15" s="145"/>
      <c r="G15" s="144"/>
      <c r="H15" s="167" t="s">
        <v>108</v>
      </c>
      <c r="K15" s="109"/>
      <c r="N15" s="109"/>
      <c r="O15" s="109"/>
      <c r="P15" s="145"/>
      <c r="S15" s="168"/>
      <c r="T15" s="157"/>
      <c r="U15" s="148"/>
      <c r="V15" s="149"/>
      <c r="W15" s="158"/>
      <c r="X15" s="148"/>
      <c r="Y15" s="149"/>
      <c r="Z15" s="159"/>
      <c r="AA15" s="109"/>
      <c r="AB15" s="158"/>
      <c r="AC15" s="148"/>
      <c r="AD15" s="160"/>
      <c r="AE15" s="161"/>
      <c r="AF15" s="162"/>
      <c r="AG15" s="107"/>
      <c r="AH15" s="142"/>
      <c r="AI15" s="108"/>
      <c r="AJ15" s="139"/>
    </row>
    <row r="16" spans="1:40" ht="18" customHeight="1">
      <c r="A16" s="109"/>
      <c r="B16" s="109"/>
      <c r="C16" s="109"/>
      <c r="D16" s="109"/>
      <c r="F16" s="145" t="b">
        <v>1</v>
      </c>
      <c r="H16" s="109"/>
      <c r="J16" s="144" t="s">
        <v>101</v>
      </c>
      <c r="K16" s="109"/>
      <c r="N16" s="109"/>
      <c r="O16" s="109"/>
      <c r="P16" s="155"/>
      <c r="R16" s="105" t="s">
        <v>29</v>
      </c>
      <c r="S16" s="156">
        <f>SUM(U16:W16)/3600*$T$2</f>
        <v>0</v>
      </c>
      <c r="T16" s="157">
        <f t="shared" ref="T16:T18" si="6">SUM(U16:W16)/3600</f>
        <v>0</v>
      </c>
      <c r="U16" s="148">
        <f>X16*AD16</f>
        <v>0</v>
      </c>
      <c r="V16" s="149">
        <f>IF(AND($AI$9=TRUE,AH16=TRUE,SUM($AG$6:$AG$8)&gt;0)=TRUE,AD16*Z16+AB16*AE16,0)</f>
        <v>0</v>
      </c>
      <c r="W16" s="158">
        <f>IF(SUM($AG$6:$AG$8)&gt;0,AA16*AF16,0)</f>
        <v>0</v>
      </c>
      <c r="X16" s="148">
        <f t="shared" ref="X16:X18" si="7">AC16*Y16</f>
        <v>200</v>
      </c>
      <c r="Y16" s="149">
        <v>10</v>
      </c>
      <c r="Z16" s="159">
        <v>240</v>
      </c>
      <c r="AA16" s="109">
        <v>1500</v>
      </c>
      <c r="AB16" s="158">
        <v>60</v>
      </c>
      <c r="AC16" s="148">
        <v>20</v>
      </c>
      <c r="AD16" s="160">
        <f>IF(AH16=TRUE,(IF($AI$6=TRUE,$AG$6*2,0)+IF($AI$7=TRUE,$AG$7*1,0)+IF($AI$8=TRUE,$AG$8*2,0)),0)</f>
        <v>0</v>
      </c>
      <c r="AE16" s="161">
        <v>4</v>
      </c>
      <c r="AF16" s="162">
        <f>IF(AND($AI$9=TRUE,AH16=TRUE),3,0)</f>
        <v>0</v>
      </c>
      <c r="AG16" s="107"/>
      <c r="AH16" s="163" t="b">
        <v>0</v>
      </c>
      <c r="AI16" s="108"/>
      <c r="AJ16" s="139"/>
    </row>
    <row r="17" spans="1:40" ht="18" customHeight="1">
      <c r="A17" s="109"/>
      <c r="B17" s="109"/>
      <c r="C17" s="109"/>
      <c r="D17" s="109"/>
      <c r="F17" s="145" t="b">
        <v>1</v>
      </c>
      <c r="H17" s="109"/>
      <c r="J17" s="144" t="s">
        <v>102</v>
      </c>
      <c r="K17" s="109"/>
      <c r="N17" s="109"/>
      <c r="O17" s="109"/>
      <c r="P17" s="155"/>
      <c r="R17" s="105" t="s">
        <v>30</v>
      </c>
      <c r="S17" s="156">
        <f>SUM(U17:W17)/3600*$T$2</f>
        <v>0</v>
      </c>
      <c r="T17" s="157">
        <f t="shared" si="6"/>
        <v>0</v>
      </c>
      <c r="U17" s="148">
        <f>X17*AD17</f>
        <v>0</v>
      </c>
      <c r="V17" s="149">
        <f>IF(AND($AI$7=TRUE,AH17=TRUE,SUM($AG$6:$AG$8)&gt;0)=TRUE,AD17*Z17+AB17*AE17,0)</f>
        <v>0</v>
      </c>
      <c r="W17" s="158">
        <f>IF(SUM($AG$6:$AG$8)&gt;0,AA17*AF17,0)</f>
        <v>0</v>
      </c>
      <c r="X17" s="148">
        <f>AC17*Y17</f>
        <v>100</v>
      </c>
      <c r="Y17" s="149">
        <v>10</v>
      </c>
      <c r="Z17" s="159">
        <v>240</v>
      </c>
      <c r="AA17" s="109">
        <v>1500</v>
      </c>
      <c r="AB17" s="158">
        <v>120</v>
      </c>
      <c r="AC17" s="148">
        <v>10</v>
      </c>
      <c r="AD17" s="160">
        <f>IF(AH17=TRUE,(IF($AI$7=TRUE,$AG$7*1,0)),0)</f>
        <v>0</v>
      </c>
      <c r="AE17" s="161">
        <v>4</v>
      </c>
      <c r="AF17" s="162">
        <f>IF(AND($AI$7=TRUE,AH17=TRUE),1,0)</f>
        <v>0</v>
      </c>
      <c r="AG17" s="107"/>
      <c r="AH17" s="163" t="b">
        <v>0</v>
      </c>
      <c r="AI17" s="108"/>
      <c r="AJ17" s="139"/>
    </row>
    <row r="18" spans="1:40" ht="18" customHeight="1">
      <c r="A18" s="109"/>
      <c r="B18" s="109"/>
      <c r="C18" s="109"/>
      <c r="D18" s="109"/>
      <c r="F18" s="145" t="b">
        <v>1</v>
      </c>
      <c r="H18" s="109"/>
      <c r="J18" s="144" t="s">
        <v>218</v>
      </c>
      <c r="K18" s="109"/>
      <c r="N18" s="109"/>
      <c r="O18" s="109"/>
      <c r="P18" s="155"/>
      <c r="R18" s="105" t="s">
        <v>31</v>
      </c>
      <c r="S18" s="156">
        <f>SUM(U18:W18)/3600*$T$2</f>
        <v>0</v>
      </c>
      <c r="T18" s="157">
        <f t="shared" si="6"/>
        <v>0</v>
      </c>
      <c r="U18" s="148">
        <f>X18*AD18</f>
        <v>0</v>
      </c>
      <c r="V18" s="149">
        <f>IF(AND($AI$9=TRUE,AH18=TRUE,SUM($AG$6:$AG$8)&gt;0)=TRUE,AD18*Z18+AB18*AE18,0)</f>
        <v>0</v>
      </c>
      <c r="W18" s="158">
        <f>IF(SUM($AG$6:$AG$8)&gt;0,AA18*AF18,0)</f>
        <v>0</v>
      </c>
      <c r="X18" s="148">
        <f t="shared" si="7"/>
        <v>140</v>
      </c>
      <c r="Y18" s="149">
        <v>7</v>
      </c>
      <c r="Z18" s="159">
        <v>120</v>
      </c>
      <c r="AA18" s="109">
        <v>900</v>
      </c>
      <c r="AB18" s="158">
        <v>60</v>
      </c>
      <c r="AC18" s="148">
        <v>20</v>
      </c>
      <c r="AD18" s="160">
        <f>IF(AH18=TRUE,(IF($AI$6=TRUE,$AG$6*2,0)+IF($AI$7=TRUE,$AG$7,0)+IF($AI$8=TRUE,$AG$8*2,0)),0)</f>
        <v>0</v>
      </c>
      <c r="AE18" s="161">
        <v>4</v>
      </c>
      <c r="AF18" s="162">
        <f>IF(AND(AH18=TRUE,$AI$9=TRUE)=TRUE,IF(AND($AI$7=TRUE,$AI$11=TRUE)=TRUE,3,(IF($AI$7=FALSE,2,1))),0)</f>
        <v>0</v>
      </c>
      <c r="AG18" s="107"/>
      <c r="AH18" s="163" t="b">
        <v>0</v>
      </c>
      <c r="AI18" s="108"/>
      <c r="AJ18" s="139"/>
    </row>
    <row r="19" spans="1:40" ht="10.5" customHeight="1">
      <c r="A19" s="109"/>
      <c r="B19" s="109"/>
      <c r="C19" s="109"/>
      <c r="D19" s="109"/>
      <c r="F19" s="145"/>
      <c r="G19" s="144"/>
      <c r="H19" s="109"/>
      <c r="K19" s="109"/>
      <c r="N19" s="109"/>
      <c r="O19" s="109"/>
      <c r="P19" s="145"/>
      <c r="S19" s="156"/>
      <c r="T19" s="157"/>
      <c r="U19" s="148"/>
      <c r="V19" s="149"/>
      <c r="W19" s="158"/>
      <c r="X19" s="148"/>
      <c r="Y19" s="149"/>
      <c r="Z19" s="159"/>
      <c r="AA19" s="109"/>
      <c r="AB19" s="158"/>
      <c r="AC19" s="148"/>
      <c r="AD19" s="160"/>
      <c r="AE19" s="161"/>
      <c r="AF19" s="162"/>
      <c r="AG19" s="107"/>
      <c r="AH19" s="142"/>
      <c r="AI19" s="108"/>
      <c r="AJ19" s="139"/>
    </row>
    <row r="20" spans="1:40" ht="18" customHeight="1">
      <c r="F20" s="145"/>
      <c r="G20" s="144"/>
      <c r="H20" s="167" t="s">
        <v>109</v>
      </c>
      <c r="K20" s="109"/>
      <c r="N20" s="109"/>
      <c r="O20" s="109"/>
      <c r="P20" s="145"/>
      <c r="S20" s="156"/>
      <c r="T20" s="157"/>
      <c r="U20" s="148"/>
      <c r="V20" s="149"/>
      <c r="W20" s="158"/>
      <c r="X20" s="148"/>
      <c r="Y20" s="149"/>
      <c r="Z20" s="159"/>
      <c r="AA20" s="109"/>
      <c r="AB20" s="158"/>
      <c r="AC20" s="148"/>
      <c r="AD20" s="160"/>
      <c r="AE20" s="161"/>
      <c r="AF20" s="162"/>
      <c r="AG20" s="107"/>
      <c r="AH20" s="142"/>
      <c r="AI20" s="108"/>
      <c r="AJ20" s="139"/>
    </row>
    <row r="21" spans="1:40" ht="18" customHeight="1">
      <c r="A21" s="109"/>
      <c r="B21" s="109"/>
      <c r="C21" s="109"/>
      <c r="D21" s="109"/>
      <c r="F21" s="145" t="b">
        <v>1</v>
      </c>
      <c r="H21" s="109"/>
      <c r="J21" s="144" t="s">
        <v>103</v>
      </c>
      <c r="K21" s="109"/>
      <c r="N21" s="109"/>
      <c r="O21" s="109"/>
      <c r="P21" s="155"/>
      <c r="R21" s="105" t="s">
        <v>33</v>
      </c>
      <c r="S21" s="156">
        <f>SUM(U21:W21)/3600*$T$2</f>
        <v>0</v>
      </c>
      <c r="T21" s="157">
        <f>SUM(U21:W21)/3600</f>
        <v>0</v>
      </c>
      <c r="U21" s="148">
        <f>X21*AD21</f>
        <v>0</v>
      </c>
      <c r="V21" s="149">
        <f>IF(AND($AI$9=TRUE,AH21=TRUE,SUM($AG$6:$AG$8)&gt;0)=TRUE,AD21*Z21+AB21*AE21,0)</f>
        <v>0</v>
      </c>
      <c r="W21" s="158">
        <f>IF(SUM($AG$6:$AG$8)&gt;0,AA21*AF21,0)</f>
        <v>0</v>
      </c>
      <c r="X21" s="148">
        <f>AC21*Y21</f>
        <v>840</v>
      </c>
      <c r="Y21" s="149">
        <v>12</v>
      </c>
      <c r="Z21" s="159">
        <v>120</v>
      </c>
      <c r="AA21" s="109">
        <v>1800</v>
      </c>
      <c r="AB21" s="158">
        <v>60</v>
      </c>
      <c r="AC21" s="148">
        <v>70</v>
      </c>
      <c r="AD21" s="160">
        <f>IF(AH21=TRUE,(IF($AI$6=TRUE,$AG$6*2,0)+IF($AI$7=TRUE,$AG$7*2,0)+IF($AI$8=TRUE,$AG$8*2,0)),0)</f>
        <v>0</v>
      </c>
      <c r="AE21" s="161">
        <v>0</v>
      </c>
      <c r="AF21" s="162">
        <f>IF(AND($AI$9=TRUE,AH21=TRUE),1,0)</f>
        <v>0</v>
      </c>
      <c r="AG21" s="107"/>
      <c r="AH21" s="163" t="b">
        <v>0</v>
      </c>
      <c r="AI21" s="108"/>
      <c r="AJ21" s="139"/>
    </row>
    <row r="22" spans="1:40" ht="10.5" customHeight="1">
      <c r="A22" s="109"/>
      <c r="B22" s="109"/>
      <c r="C22" s="109"/>
      <c r="D22" s="109"/>
      <c r="F22" s="145"/>
      <c r="G22" s="144"/>
      <c r="H22" s="109"/>
      <c r="K22" s="109"/>
      <c r="N22" s="109"/>
      <c r="O22" s="109"/>
      <c r="P22" s="145"/>
      <c r="S22" s="156"/>
      <c r="T22" s="157"/>
      <c r="U22" s="148"/>
      <c r="V22" s="149"/>
      <c r="W22" s="158"/>
      <c r="X22" s="148"/>
      <c r="Y22" s="149"/>
      <c r="Z22" s="159"/>
      <c r="AA22" s="109"/>
      <c r="AB22" s="158"/>
      <c r="AC22" s="148"/>
      <c r="AD22" s="160"/>
      <c r="AE22" s="161"/>
      <c r="AF22" s="162"/>
      <c r="AG22" s="107"/>
      <c r="AH22" s="142"/>
      <c r="AI22" s="108"/>
      <c r="AJ22" s="139"/>
    </row>
    <row r="23" spans="1:40" ht="18" customHeight="1">
      <c r="F23" s="145"/>
      <c r="G23" s="144"/>
      <c r="H23" s="167" t="s">
        <v>106</v>
      </c>
      <c r="K23" s="109"/>
      <c r="N23" s="109"/>
      <c r="O23" s="109"/>
      <c r="P23" s="145"/>
      <c r="S23" s="168"/>
      <c r="T23" s="157"/>
      <c r="U23" s="148"/>
      <c r="V23" s="149"/>
      <c r="W23" s="158"/>
      <c r="X23" s="148"/>
      <c r="Y23" s="149"/>
      <c r="Z23" s="159"/>
      <c r="AA23" s="109"/>
      <c r="AB23" s="158"/>
      <c r="AC23" s="148"/>
      <c r="AD23" s="171"/>
      <c r="AE23" s="172"/>
      <c r="AF23" s="162"/>
      <c r="AG23" s="107"/>
      <c r="AH23" s="142"/>
      <c r="AI23" s="108"/>
      <c r="AJ23" s="139"/>
    </row>
    <row r="24" spans="1:40" ht="18" customHeight="1">
      <c r="A24" s="109"/>
      <c r="B24" s="109"/>
      <c r="C24" s="109"/>
      <c r="D24" s="109"/>
      <c r="F24" s="145" t="b">
        <v>1</v>
      </c>
      <c r="H24" s="109"/>
      <c r="J24" s="144" t="s">
        <v>104</v>
      </c>
      <c r="K24" s="109"/>
      <c r="N24" s="109"/>
      <c r="O24" s="109"/>
      <c r="P24" s="155"/>
      <c r="R24" s="105" t="s">
        <v>19</v>
      </c>
      <c r="S24" s="156">
        <f>SUM(U24:W24)/3600*$T$2</f>
        <v>0</v>
      </c>
      <c r="T24" s="157">
        <f>SUM(U24:W24)/3600</f>
        <v>0</v>
      </c>
      <c r="U24" s="148">
        <f>X24*AD24</f>
        <v>0</v>
      </c>
      <c r="V24" s="159">
        <f>IF(AND($AI$9=TRUE,AH24=TRUE,SUM($AG$6:$AG$8)&gt;0)=TRUE,AD24*Z24+AB24*AE24,0)</f>
        <v>0</v>
      </c>
      <c r="W24" s="158">
        <f>IF(SUM($AG$6:$AG$8)&gt;0,AA24*AF24,0)</f>
        <v>0</v>
      </c>
      <c r="X24" s="148">
        <f>AC24*Y24</f>
        <v>2000</v>
      </c>
      <c r="Y24" s="149">
        <v>10</v>
      </c>
      <c r="Z24" s="159">
        <v>120</v>
      </c>
      <c r="AA24" s="109">
        <v>1800</v>
      </c>
      <c r="AB24" s="158">
        <v>60</v>
      </c>
      <c r="AC24" s="148">
        <v>200</v>
      </c>
      <c r="AD24" s="160">
        <f>IF(AH24=TRUE,(IF($AI$6=TRUE,$AG$6*2,0)+IF($AI$7=TRUE,$AG$7*2,0)+IF($AI$8=TRUE,$AG$8*2,0)),0)</f>
        <v>0</v>
      </c>
      <c r="AE24" s="161">
        <v>4</v>
      </c>
      <c r="AF24" s="162">
        <f>IF(AND($AI$9=TRUE,AH24=TRUE),1,0)</f>
        <v>0</v>
      </c>
      <c r="AG24" s="107"/>
      <c r="AH24" s="163" t="b">
        <v>0</v>
      </c>
      <c r="AI24" s="108"/>
      <c r="AJ24" s="139"/>
    </row>
    <row r="25" spans="1:40" ht="18" customHeight="1">
      <c r="A25" s="109"/>
      <c r="B25" s="109"/>
      <c r="C25" s="109"/>
      <c r="D25" s="109"/>
      <c r="F25" s="145" t="b">
        <v>1</v>
      </c>
      <c r="H25" s="109"/>
      <c r="J25" s="144" t="s">
        <v>105</v>
      </c>
      <c r="K25" s="109"/>
      <c r="N25" s="109"/>
      <c r="O25" s="109"/>
      <c r="P25" s="155"/>
      <c r="R25" s="105" t="s">
        <v>32</v>
      </c>
      <c r="S25" s="156">
        <f>SUM(U25:W25)/3600*$T$2</f>
        <v>0</v>
      </c>
      <c r="T25" s="157">
        <f t="shared" ref="T25:T26" si="8">SUM(U25:W25)/3600</f>
        <v>0</v>
      </c>
      <c r="U25" s="148">
        <f>X25*AD25</f>
        <v>0</v>
      </c>
      <c r="V25" s="149">
        <f>IF(AND($AI$9=TRUE,AH25=TRUE,SUM($AG$6:$AG$8)&gt;0)=TRUE,AD25*Z25+AB25*AE25,0)</f>
        <v>0</v>
      </c>
      <c r="W25" s="158">
        <f>IF(SUM($AG$6:$AG$8)&gt;0,AA25*AF25,0)</f>
        <v>0</v>
      </c>
      <c r="X25" s="148">
        <f>AC25*Y25</f>
        <v>5</v>
      </c>
      <c r="Y25" s="149">
        <v>5</v>
      </c>
      <c r="Z25" s="159">
        <v>120</v>
      </c>
      <c r="AA25" s="109">
        <v>900</v>
      </c>
      <c r="AB25" s="158">
        <v>60</v>
      </c>
      <c r="AC25" s="148">
        <v>1</v>
      </c>
      <c r="AD25" s="160">
        <f>IF(AH25=TRUE,(IF($AI$6=TRUE,$AG$6*1,0)+IF($AI$7=TRUE,$AG$7*1,0)+IF($AI$8=TRUE,$AG$8*1,0)),0)</f>
        <v>0</v>
      </c>
      <c r="AE25" s="161">
        <v>4</v>
      </c>
      <c r="AF25" s="162">
        <f>IF(AND($AI$9=TRUE,AH25=TRUE),1,0)</f>
        <v>0</v>
      </c>
      <c r="AG25" s="107"/>
      <c r="AH25" s="163" t="b">
        <v>0</v>
      </c>
      <c r="AI25" s="108"/>
      <c r="AJ25" s="139"/>
    </row>
    <row r="26" spans="1:40" ht="18" customHeight="1">
      <c r="A26" s="109"/>
      <c r="B26" s="109"/>
      <c r="C26" s="109"/>
      <c r="D26" s="109"/>
      <c r="F26" s="145" t="b">
        <v>1</v>
      </c>
      <c r="H26" s="109"/>
      <c r="J26" s="144" t="s">
        <v>221</v>
      </c>
      <c r="K26" s="109"/>
      <c r="N26" s="109"/>
      <c r="O26" s="109"/>
      <c r="P26" s="155"/>
      <c r="R26" s="105" t="s">
        <v>219</v>
      </c>
      <c r="S26" s="156">
        <f>SUM(U26:W26)/3600*$T$2</f>
        <v>0</v>
      </c>
      <c r="T26" s="157">
        <f t="shared" si="8"/>
        <v>0</v>
      </c>
      <c r="U26" s="148">
        <f>X26*AD26</f>
        <v>0</v>
      </c>
      <c r="V26" s="149">
        <f>IF(AND($AI$9=TRUE,AH26=TRUE,SUM($AG$6:$AG$8)&gt;0)=TRUE,AD26*Z26+AB26*AE26,0)</f>
        <v>0</v>
      </c>
      <c r="W26" s="158">
        <f>IF(SUM($AG$6:$AG$8)&gt;0,AA26*AF26,0)</f>
        <v>0</v>
      </c>
      <c r="X26" s="148">
        <f t="shared" ref="X26" si="9">AC26*Y26</f>
        <v>300</v>
      </c>
      <c r="Y26" s="149">
        <v>15</v>
      </c>
      <c r="Z26" s="159">
        <v>120</v>
      </c>
      <c r="AA26" s="109">
        <v>900</v>
      </c>
      <c r="AB26" s="158">
        <v>60</v>
      </c>
      <c r="AC26" s="148">
        <v>20</v>
      </c>
      <c r="AD26" s="160">
        <f>IF(AH26=TRUE,(IF($AI$9=TRUE,$AG$5*1,0)),0)</f>
        <v>0</v>
      </c>
      <c r="AE26" s="161">
        <v>4</v>
      </c>
      <c r="AF26" s="162">
        <f>IF(AND($AI$9=TRUE,AH26=TRUE),1,0)</f>
        <v>0</v>
      </c>
      <c r="AG26" s="107"/>
      <c r="AH26" s="163" t="b">
        <v>0</v>
      </c>
      <c r="AI26" s="108"/>
      <c r="AJ26" s="139"/>
    </row>
    <row r="27" spans="1:40" ht="18" customHeight="1">
      <c r="A27" s="109"/>
      <c r="B27" s="109"/>
      <c r="C27" s="109"/>
      <c r="D27" s="109"/>
      <c r="F27" s="145" t="b">
        <v>1</v>
      </c>
      <c r="H27" s="109"/>
      <c r="J27" s="144" t="s">
        <v>222</v>
      </c>
      <c r="K27" s="109"/>
      <c r="N27" s="109"/>
      <c r="O27" s="109"/>
      <c r="P27" s="155"/>
      <c r="R27" s="105" t="s">
        <v>222</v>
      </c>
      <c r="S27" s="156">
        <f>SUM(U27:W27)/3600*$T$2</f>
        <v>0</v>
      </c>
      <c r="T27" s="157">
        <f t="shared" ref="T27" si="10">SUM(U27:W27)/3600</f>
        <v>0</v>
      </c>
      <c r="U27" s="148">
        <f>X27*AD27</f>
        <v>0</v>
      </c>
      <c r="V27" s="149">
        <f>IF(AND($AI$9=TRUE,AH27=TRUE,SUM($AG$6:$AG$8)&gt;0)=TRUE,AD27*Z27+AB27*AE27,0)</f>
        <v>0</v>
      </c>
      <c r="W27" s="158">
        <f>IF(SUM($AG$6:$AG$8)&gt;0,AA27*AF27,0)</f>
        <v>0</v>
      </c>
      <c r="X27" s="148">
        <f t="shared" ref="X27" si="11">AC27*Y27</f>
        <v>300</v>
      </c>
      <c r="Y27" s="149">
        <v>15</v>
      </c>
      <c r="Z27" s="159">
        <v>120</v>
      </c>
      <c r="AA27" s="109">
        <v>900</v>
      </c>
      <c r="AB27" s="158">
        <v>60</v>
      </c>
      <c r="AC27" s="148">
        <v>20</v>
      </c>
      <c r="AD27" s="160">
        <f>IF(AH27=TRUE,(IF($AI$9=TRUE,$AG$5*1,0)),0)</f>
        <v>0</v>
      </c>
      <c r="AE27" s="161">
        <v>4</v>
      </c>
      <c r="AF27" s="162">
        <f>IF(AND($AI$9=TRUE,AH27=TRUE),1,0)</f>
        <v>0</v>
      </c>
      <c r="AG27" s="107"/>
      <c r="AH27" s="163" t="b">
        <v>0</v>
      </c>
      <c r="AI27" s="108"/>
      <c r="AJ27" s="139"/>
    </row>
    <row r="28" spans="1:40" ht="10.5" customHeight="1">
      <c r="A28" s="109"/>
      <c r="B28" s="109"/>
      <c r="C28" s="109"/>
      <c r="D28" s="109"/>
      <c r="F28" s="145"/>
      <c r="G28" s="144"/>
      <c r="H28" s="109"/>
      <c r="K28" s="109"/>
      <c r="N28" s="109"/>
      <c r="O28" s="109"/>
      <c r="P28" s="155"/>
      <c r="S28" s="156"/>
      <c r="T28" s="173"/>
      <c r="U28" s="148"/>
      <c r="V28" s="149"/>
      <c r="W28" s="158"/>
      <c r="X28" s="148"/>
      <c r="Y28" s="149"/>
      <c r="Z28" s="149"/>
      <c r="AA28" s="149"/>
      <c r="AB28" s="158"/>
      <c r="AC28" s="148"/>
      <c r="AD28" s="174"/>
      <c r="AE28" s="175"/>
      <c r="AF28" s="138"/>
      <c r="AH28" s="142"/>
      <c r="AI28" s="108"/>
      <c r="AJ28" s="139"/>
      <c r="AK28" s="108"/>
      <c r="AM28" s="107"/>
      <c r="AN28" s="107"/>
    </row>
    <row r="29" spans="1:40" ht="18" customHeight="1">
      <c r="A29" s="109"/>
      <c r="B29" s="109"/>
      <c r="C29" s="109"/>
      <c r="D29" s="109"/>
      <c r="F29" s="145"/>
      <c r="G29" s="144"/>
      <c r="H29" s="167" t="s">
        <v>107</v>
      </c>
      <c r="K29" s="109"/>
      <c r="N29" s="109"/>
      <c r="O29" s="109"/>
      <c r="P29" s="155"/>
      <c r="S29" s="156"/>
      <c r="T29" s="173"/>
      <c r="U29" s="148"/>
      <c r="V29" s="149"/>
      <c r="W29" s="158"/>
      <c r="X29" s="148"/>
      <c r="Y29" s="149"/>
      <c r="Z29" s="149"/>
      <c r="AA29" s="149"/>
      <c r="AB29" s="158"/>
      <c r="AC29" s="148"/>
      <c r="AD29" s="174"/>
      <c r="AE29" s="175"/>
      <c r="AF29" s="138"/>
      <c r="AH29" s="142"/>
      <c r="AI29" s="108"/>
      <c r="AJ29" s="139"/>
      <c r="AK29" s="108"/>
      <c r="AM29" s="107"/>
      <c r="AN29" s="107"/>
    </row>
    <row r="30" spans="1:40" ht="18" customHeight="1" thickBot="1">
      <c r="A30" s="109"/>
      <c r="B30" s="109"/>
      <c r="C30" s="109"/>
      <c r="D30" s="109"/>
      <c r="F30" s="145"/>
      <c r="G30" s="144"/>
      <c r="H30" s="109"/>
      <c r="J30" s="144" t="s">
        <v>103</v>
      </c>
      <c r="K30" s="109"/>
      <c r="N30" s="109"/>
      <c r="O30" s="109"/>
      <c r="P30" s="155"/>
      <c r="R30" s="105" t="s">
        <v>183</v>
      </c>
      <c r="S30" s="176">
        <f>SUM(U30:W30)/3600*$T$2</f>
        <v>0</v>
      </c>
      <c r="T30" s="177">
        <f>SUM(U30:W30)/3600</f>
        <v>0</v>
      </c>
      <c r="U30" s="178">
        <f>X30*AD30</f>
        <v>0</v>
      </c>
      <c r="V30" s="179">
        <f>IF(AND($AI$9=TRUE,AH30=TRUE,SUM($AG$6:$AG$8)&gt;0)=TRUE,AD30*Z30+AB30*AE30,0)</f>
        <v>0</v>
      </c>
      <c r="W30" s="180">
        <f>IF(SUM($AG$6:$AG$8)&gt;0,AA30*AF30,0)</f>
        <v>0</v>
      </c>
      <c r="X30" s="178">
        <f>AC30*Y30</f>
        <v>1050</v>
      </c>
      <c r="Y30" s="179">
        <v>15</v>
      </c>
      <c r="Z30" s="181">
        <v>120</v>
      </c>
      <c r="AA30" s="112">
        <v>900</v>
      </c>
      <c r="AB30" s="180">
        <v>60</v>
      </c>
      <c r="AC30" s="178">
        <v>70</v>
      </c>
      <c r="AD30" s="182">
        <f>IF(AH30=TRUE,(IF(OR($AI$6,$AI$7,$AI$8)=TRUE,2*IF($AG$5&gt;0,1,0),0)),0)</f>
        <v>0</v>
      </c>
      <c r="AE30" s="183">
        <v>0</v>
      </c>
      <c r="AF30" s="184">
        <f>IF(AND($AI$9=TRUE,AH30=TRUE),1,0)</f>
        <v>0</v>
      </c>
      <c r="AG30" s="107"/>
      <c r="AH30" s="185" t="b">
        <v>0</v>
      </c>
      <c r="AI30" s="165"/>
      <c r="AJ30" s="186"/>
      <c r="AK30" s="108"/>
      <c r="AM30" s="107"/>
      <c r="AN30" s="107"/>
    </row>
    <row r="31" spans="1:40" ht="18" customHeight="1" thickBot="1">
      <c r="A31" s="109"/>
      <c r="B31" s="109"/>
      <c r="C31" s="109"/>
      <c r="D31" s="109"/>
      <c r="F31" s="145"/>
      <c r="G31" s="144"/>
      <c r="H31" s="109"/>
      <c r="J31" s="144"/>
      <c r="K31" s="109"/>
      <c r="N31" s="109"/>
      <c r="O31" s="109"/>
      <c r="P31" s="155"/>
      <c r="R31" s="105" t="s">
        <v>184</v>
      </c>
      <c r="S31" s="187">
        <f>SUM(U31:W31)/3600*$T$2</f>
        <v>0</v>
      </c>
      <c r="T31" s="188">
        <f>IF($AH$33=TRUE,IF($AH$6=TRUE,1,0)+IF($AH$21=TRUE,0.5,0)+IF($AH$24=TRUE,1,0),0)</f>
        <v>0</v>
      </c>
      <c r="U31" s="105">
        <f>IF($AH$33=TRUE,IF($AH$6=TRUE,5400,0)+IF($AH$21=TRUE,2400,0)+IF($AH$24=TRUE,3000,0),0)</f>
        <v>0</v>
      </c>
      <c r="V31" s="109"/>
      <c r="W31" s="109"/>
      <c r="X31" s="109"/>
      <c r="Y31" s="109"/>
      <c r="Z31" s="109"/>
      <c r="AA31" s="109"/>
      <c r="AB31" s="109"/>
      <c r="AC31" s="109"/>
      <c r="AD31" s="189"/>
      <c r="AE31" s="189"/>
      <c r="AF31" s="108"/>
      <c r="AG31" s="107"/>
      <c r="AJ31" s="108"/>
      <c r="AK31" s="108"/>
      <c r="AM31" s="107"/>
      <c r="AN31" s="107"/>
    </row>
    <row r="32" spans="1:40" ht="18" customHeight="1" thickBot="1">
      <c r="A32" s="109"/>
      <c r="B32" s="109"/>
      <c r="C32" s="109"/>
      <c r="D32" s="109"/>
      <c r="F32" s="145"/>
      <c r="H32" s="109"/>
      <c r="J32" s="144"/>
      <c r="K32" s="109"/>
      <c r="N32" s="109"/>
      <c r="O32" s="109"/>
      <c r="P32" s="190"/>
      <c r="R32" s="105" t="s">
        <v>185</v>
      </c>
      <c r="S32" s="156">
        <f>SUM(U32)/3600*$T$2</f>
        <v>0</v>
      </c>
      <c r="T32" s="191">
        <f>U32/3600</f>
        <v>0</v>
      </c>
      <c r="U32" s="105">
        <f>IF(SUM(U6:U30)&gt;0,IF(SUM(U6:U30)&gt;13*3600,3*3600,IF(SUM(U6:U30)&gt;8*3600,2*3600,1*3600)),0)</f>
        <v>0</v>
      </c>
      <c r="AB32" s="105"/>
      <c r="AC32" s="105"/>
      <c r="AD32" s="192"/>
      <c r="AF32" s="105"/>
      <c r="AH32" s="193" t="s">
        <v>186</v>
      </c>
      <c r="AJ32" s="108"/>
      <c r="AK32" s="108"/>
      <c r="AM32" s="107"/>
      <c r="AN32" s="107"/>
    </row>
    <row r="33" spans="1:43" ht="18" customHeight="1" thickBot="1">
      <c r="A33" s="109"/>
      <c r="B33" s="109"/>
      <c r="C33" s="109"/>
      <c r="D33" s="109"/>
      <c r="F33" s="145"/>
      <c r="G33" s="144"/>
      <c r="H33" s="109"/>
      <c r="K33" s="109"/>
      <c r="N33" s="194" t="s">
        <v>187</v>
      </c>
      <c r="O33" s="195"/>
      <c r="P33" s="259" t="str">
        <f>S34</f>
        <v/>
      </c>
      <c r="Q33" s="105" t="s">
        <v>110</v>
      </c>
      <c r="S33" s="196">
        <f>SUM(S4:S32)</f>
        <v>0</v>
      </c>
      <c r="T33" s="197">
        <f>ROUNDUP(SUM(T6:T32),0)</f>
        <v>0</v>
      </c>
      <c r="AB33" s="105"/>
      <c r="AC33" s="105"/>
      <c r="AF33" s="105"/>
      <c r="AH33" s="193" t="b">
        <v>0</v>
      </c>
      <c r="AJ33" s="108"/>
      <c r="AK33" s="108"/>
      <c r="AM33" s="107"/>
      <c r="AN33" s="107"/>
    </row>
    <row r="34" spans="1:43" ht="18" customHeight="1" thickBot="1">
      <c r="A34" s="109"/>
      <c r="B34" s="109"/>
      <c r="C34" s="109"/>
      <c r="D34" s="109"/>
      <c r="G34" s="108"/>
      <c r="N34" s="198" t="s">
        <v>188</v>
      </c>
      <c r="O34" s="199"/>
      <c r="P34" s="260" t="str">
        <f>U34</f>
        <v/>
      </c>
      <c r="Q34" s="105" t="s">
        <v>111</v>
      </c>
      <c r="S34" s="200" t="str">
        <f>IF(ROUNDUP(SUM(S4:S32)/10000,0)*10000=0,"",ROUNDUP(SUM(S4:S32)/10000,0)*10000)</f>
        <v/>
      </c>
      <c r="T34" s="201" t="str">
        <f>IF(ROUND(T33/7,1)=0,"",IF(ROUND(T33/7,1)&lt;1,1,(ROUNDUP(T33/7,0))))</f>
        <v/>
      </c>
      <c r="U34" s="201" t="str">
        <f>IF(T34="","",IF('Application Form'!S27=2,T34+1,T34+1))</f>
        <v/>
      </c>
      <c r="AB34" s="105"/>
      <c r="AC34" s="105"/>
      <c r="AD34" s="192"/>
      <c r="AF34" s="105"/>
      <c r="AI34" s="202"/>
      <c r="AJ34" s="108"/>
      <c r="AK34" s="108"/>
      <c r="AM34" s="107"/>
      <c r="AN34" s="107"/>
    </row>
    <row r="35" spans="1:43" ht="15" customHeight="1">
      <c r="A35" s="109"/>
      <c r="B35" s="109"/>
      <c r="C35" s="109"/>
      <c r="D35" s="109"/>
      <c r="E35" s="203"/>
      <c r="F35" s="109"/>
      <c r="G35" s="109"/>
      <c r="H35" s="109"/>
      <c r="I35" s="109"/>
      <c r="J35" s="109"/>
      <c r="K35" s="109"/>
      <c r="L35" s="109"/>
      <c r="M35" s="109"/>
      <c r="N35" s="109"/>
      <c r="AE35" s="105"/>
      <c r="AF35" s="105"/>
      <c r="AG35" s="107"/>
      <c r="AI35" s="108"/>
      <c r="AJ35" s="108"/>
      <c r="AM35" s="107"/>
    </row>
    <row r="36" spans="1:43" ht="30" customHeight="1" thickBot="1">
      <c r="A36" s="315" t="s">
        <v>112</v>
      </c>
      <c r="B36" s="315"/>
      <c r="C36" s="315"/>
      <c r="D36" s="315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104"/>
      <c r="T36" s="204"/>
      <c r="U36" s="204"/>
      <c r="V36" s="204"/>
      <c r="W36" s="204"/>
      <c r="X36" s="204"/>
      <c r="Y36" s="204"/>
      <c r="Z36" s="204"/>
      <c r="AA36" s="204"/>
      <c r="AG36" s="204"/>
      <c r="AI36" s="108"/>
      <c r="AJ36" s="108"/>
      <c r="AM36" s="107"/>
    </row>
    <row r="37" spans="1:43" ht="18" customHeight="1" thickBot="1">
      <c r="A37" s="109"/>
      <c r="B37" s="110" t="s">
        <v>189</v>
      </c>
      <c r="C37" s="109"/>
      <c r="D37" s="109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U37" s="205" t="s">
        <v>190</v>
      </c>
      <c r="V37" s="97"/>
      <c r="W37" s="97"/>
      <c r="X37" s="97"/>
      <c r="Y37" s="97"/>
      <c r="Z37" s="97"/>
      <c r="AA37" s="97"/>
      <c r="AG37" s="97"/>
      <c r="AI37" s="108"/>
      <c r="AJ37" s="108"/>
      <c r="AM37" s="107"/>
    </row>
    <row r="38" spans="1:43" ht="18" customHeight="1" thickBot="1">
      <c r="A38" s="109"/>
      <c r="B38" s="206"/>
      <c r="C38" s="109"/>
      <c r="D38" s="109"/>
      <c r="E38" s="203"/>
      <c r="F38" s="145"/>
      <c r="G38" s="145"/>
      <c r="H38" s="109"/>
      <c r="I38" s="109"/>
      <c r="J38" s="109"/>
      <c r="K38" s="109"/>
      <c r="L38" s="109"/>
      <c r="M38" s="109"/>
      <c r="U38" s="113">
        <v>17200</v>
      </c>
      <c r="V38" s="202"/>
      <c r="W38" s="208" t="s">
        <v>27</v>
      </c>
      <c r="X38" s="209" t="s">
        <v>191</v>
      </c>
      <c r="Y38" s="209" t="s">
        <v>192</v>
      </c>
      <c r="Z38" s="210" t="s">
        <v>165</v>
      </c>
      <c r="AC38" s="105"/>
      <c r="AD38" s="105"/>
      <c r="AM38" s="107"/>
    </row>
    <row r="39" spans="1:43" ht="18" customHeight="1">
      <c r="A39" s="109"/>
      <c r="C39" s="109"/>
      <c r="D39" s="109"/>
      <c r="F39" s="145"/>
      <c r="H39" s="207"/>
      <c r="V39" s="212" t="s">
        <v>18</v>
      </c>
      <c r="W39" s="107">
        <v>4</v>
      </c>
      <c r="X39" s="107">
        <v>120</v>
      </c>
      <c r="Y39" s="107">
        <v>900</v>
      </c>
      <c r="Z39" s="105">
        <v>1</v>
      </c>
      <c r="AB39" s="105"/>
      <c r="AC39" s="107" t="s">
        <v>193</v>
      </c>
      <c r="AD39" s="107" t="s">
        <v>194</v>
      </c>
      <c r="AF39" s="105" t="s">
        <v>195</v>
      </c>
      <c r="AL39" s="105"/>
      <c r="AM39" s="107"/>
    </row>
    <row r="40" spans="1:43" ht="18" customHeight="1" thickBot="1">
      <c r="A40" s="109"/>
      <c r="B40" s="144"/>
      <c r="C40" s="143" t="s">
        <v>121</v>
      </c>
      <c r="E40" s="105"/>
      <c r="H40" s="256" t="s">
        <v>122</v>
      </c>
      <c r="I40" s="211"/>
      <c r="K40" s="109"/>
      <c r="L40" s="211"/>
      <c r="V40" s="212" t="s">
        <v>17</v>
      </c>
      <c r="W40" s="107">
        <v>20</v>
      </c>
      <c r="X40" s="107">
        <v>120</v>
      </c>
      <c r="Y40" s="107">
        <v>900</v>
      </c>
      <c r="Z40" s="107">
        <v>120</v>
      </c>
      <c r="AA40" s="105" t="s">
        <v>199</v>
      </c>
      <c r="AB40" s="108" t="s">
        <v>200</v>
      </c>
      <c r="AC40" s="216" t="b">
        <v>0</v>
      </c>
      <c r="AD40" s="216" t="b">
        <v>0</v>
      </c>
      <c r="AE40" s="107">
        <v>0</v>
      </c>
      <c r="AF40" s="216" t="b">
        <v>0</v>
      </c>
      <c r="AM40" s="107"/>
    </row>
    <row r="41" spans="1:43" ht="18" customHeight="1" thickBot="1">
      <c r="A41" s="109"/>
      <c r="B41" s="109"/>
      <c r="C41" s="109"/>
      <c r="D41" s="109" t="s">
        <v>92</v>
      </c>
      <c r="E41" s="153"/>
      <c r="F41" s="154" t="s">
        <v>152</v>
      </c>
      <c r="H41" s="108"/>
      <c r="J41" s="109" t="s">
        <v>234</v>
      </c>
      <c r="K41" s="109"/>
      <c r="L41" s="109"/>
      <c r="M41" s="109" t="s">
        <v>235</v>
      </c>
      <c r="P41" s="105" t="s">
        <v>114</v>
      </c>
      <c r="S41" s="213" t="s">
        <v>196</v>
      </c>
      <c r="T41" s="214" t="s">
        <v>197</v>
      </c>
      <c r="U41" s="215" t="s">
        <v>198</v>
      </c>
      <c r="V41" s="221" t="s">
        <v>201</v>
      </c>
      <c r="W41" s="107">
        <v>10</v>
      </c>
      <c r="X41" s="107">
        <v>240</v>
      </c>
      <c r="Y41" s="107">
        <v>1500</v>
      </c>
      <c r="Z41" s="107">
        <v>60</v>
      </c>
      <c r="AB41" s="107" t="s">
        <v>202</v>
      </c>
      <c r="AC41" s="216" t="b">
        <v>0</v>
      </c>
      <c r="AD41" s="216" t="b">
        <v>0</v>
      </c>
      <c r="AE41" s="107">
        <v>90</v>
      </c>
      <c r="AF41" s="216" t="b">
        <v>0</v>
      </c>
      <c r="AM41" s="107"/>
    </row>
    <row r="42" spans="1:43" ht="18" customHeight="1" thickBot="1">
      <c r="A42" s="109"/>
      <c r="B42" s="109"/>
      <c r="C42" s="109"/>
      <c r="D42" s="109" t="s">
        <v>93</v>
      </c>
      <c r="E42" s="217"/>
      <c r="F42" s="154" t="s">
        <v>152</v>
      </c>
      <c r="H42" s="108"/>
      <c r="I42" s="108"/>
      <c r="J42" s="109" t="s">
        <v>113</v>
      </c>
      <c r="K42" s="109"/>
      <c r="L42" s="109"/>
      <c r="M42" s="109" t="s">
        <v>100</v>
      </c>
      <c r="P42" s="105" t="s">
        <v>104</v>
      </c>
      <c r="S42" s="218">
        <f>IF(AD40=TRUE,IF(E41&gt;0,E41,0))+IF(AD41=TRUE,IF(E42&gt;0,E42,0))+IF(AD42=TRUE,IF(E43&gt;0,E43,0))</f>
        <v>0</v>
      </c>
      <c r="T42" s="219">
        <f>IF(AC40=TRUE,1,0)+IF(AC41=TRUE,1,0)+IF(AC42=TRUE,1,0)</f>
        <v>0</v>
      </c>
      <c r="U42" s="220">
        <f>IF(AF40=TRUE,1,0)+IF(AF42=TRUE,1,0)+IF(AF41=TRUE,1,0)</f>
        <v>0</v>
      </c>
      <c r="V42" s="221" t="s">
        <v>203</v>
      </c>
      <c r="W42" s="107">
        <v>7</v>
      </c>
      <c r="X42" s="107">
        <v>120</v>
      </c>
      <c r="Y42" s="107">
        <v>900</v>
      </c>
      <c r="Z42" s="107">
        <v>60</v>
      </c>
      <c r="AA42" s="107"/>
      <c r="AB42" s="107" t="s">
        <v>204</v>
      </c>
      <c r="AC42" s="216" t="b">
        <v>0</v>
      </c>
      <c r="AD42" s="216" t="b">
        <v>0</v>
      </c>
      <c r="AE42" s="107">
        <v>180</v>
      </c>
      <c r="AF42" s="222" t="b">
        <v>0</v>
      </c>
      <c r="AM42" s="107"/>
      <c r="AQ42" s="107"/>
    </row>
    <row r="43" spans="1:43" ht="18" customHeight="1">
      <c r="A43" s="109"/>
      <c r="B43" s="109"/>
      <c r="C43" s="109"/>
      <c r="D43" s="109" t="s">
        <v>94</v>
      </c>
      <c r="E43" s="153"/>
      <c r="F43" s="154" t="s">
        <v>152</v>
      </c>
      <c r="H43" s="108"/>
      <c r="I43" s="108"/>
      <c r="J43" s="109" t="s">
        <v>25</v>
      </c>
      <c r="K43" s="109"/>
      <c r="L43" s="109"/>
      <c r="M43" s="107" t="s">
        <v>28</v>
      </c>
      <c r="P43" s="107" t="s">
        <v>220</v>
      </c>
      <c r="V43" s="221" t="s">
        <v>205</v>
      </c>
      <c r="W43" s="107">
        <v>8</v>
      </c>
      <c r="X43" s="107">
        <v>120</v>
      </c>
      <c r="Y43" s="107">
        <v>900</v>
      </c>
      <c r="Z43" s="107">
        <v>60</v>
      </c>
      <c r="AA43" s="107"/>
      <c r="AB43" s="107" t="s">
        <v>206</v>
      </c>
      <c r="AC43" s="107" t="b">
        <f>OR(AC40=TRUE,AC41=TRUE,AC42=TRUE)</f>
        <v>0</v>
      </c>
      <c r="AD43" s="107" t="b">
        <f>OR(AD40=TRUE,AD41=TRUE,AD42=TRUE)</f>
        <v>0</v>
      </c>
      <c r="AF43" s="107" t="b">
        <f>OR(AF40=TRUE,AF41=TRUE,AF42=TRUE)</f>
        <v>0</v>
      </c>
      <c r="AM43" s="107"/>
    </row>
    <row r="44" spans="1:43" ht="18" customHeight="1">
      <c r="A44" s="109"/>
      <c r="B44" s="109"/>
      <c r="C44" s="109"/>
      <c r="D44" s="109"/>
      <c r="E44" s="266"/>
      <c r="F44" s="154"/>
      <c r="H44" s="108"/>
      <c r="I44" s="108"/>
      <c r="J44" s="109" t="s">
        <v>237</v>
      </c>
      <c r="K44" s="109"/>
      <c r="L44" s="109"/>
      <c r="M44" s="107"/>
      <c r="P44" s="107"/>
      <c r="V44" s="212" t="s">
        <v>19</v>
      </c>
      <c r="W44" s="107">
        <v>10</v>
      </c>
      <c r="X44" s="105">
        <v>120</v>
      </c>
      <c r="Y44" s="107">
        <v>1800</v>
      </c>
      <c r="Z44" s="105">
        <v>60</v>
      </c>
      <c r="AA44" s="107"/>
      <c r="AM44" s="107"/>
    </row>
    <row r="45" spans="1:43" ht="18" customHeight="1">
      <c r="A45" s="109"/>
      <c r="B45" s="109"/>
      <c r="C45" s="109"/>
      <c r="D45" s="108"/>
      <c r="E45" s="223"/>
      <c r="F45" s="154"/>
      <c r="H45" s="108"/>
      <c r="I45" s="108"/>
      <c r="J45" s="107"/>
      <c r="K45" s="108"/>
      <c r="L45" s="108"/>
      <c r="O45" s="107"/>
      <c r="P45" s="108"/>
      <c r="V45" s="224" t="s">
        <v>26</v>
      </c>
      <c r="W45" s="107">
        <v>12</v>
      </c>
      <c r="X45" s="107">
        <v>120</v>
      </c>
      <c r="Y45" s="107">
        <v>1800</v>
      </c>
      <c r="Z45" s="107">
        <v>60</v>
      </c>
      <c r="AA45" s="107"/>
      <c r="AD45" s="105"/>
      <c r="AM45" s="107"/>
    </row>
    <row r="46" spans="1:43" ht="18" customHeight="1">
      <c r="A46" s="109"/>
      <c r="B46" s="109"/>
      <c r="C46" s="109"/>
      <c r="D46" s="109"/>
      <c r="F46" s="108"/>
      <c r="G46" s="108"/>
      <c r="H46" s="257" t="s">
        <v>123</v>
      </c>
      <c r="I46" s="211"/>
      <c r="J46" s="145"/>
      <c r="K46" s="256" t="s">
        <v>124</v>
      </c>
      <c r="L46" s="109"/>
      <c r="M46" s="109"/>
      <c r="U46" s="107"/>
      <c r="V46" s="107">
        <v>380</v>
      </c>
      <c r="W46" s="107">
        <v>5</v>
      </c>
      <c r="X46" s="105">
        <v>120</v>
      </c>
      <c r="Y46" s="107">
        <v>900</v>
      </c>
      <c r="Z46" s="105">
        <v>60</v>
      </c>
      <c r="AA46" s="107"/>
      <c r="AD46" s="105"/>
      <c r="AM46" s="107"/>
    </row>
    <row r="47" spans="1:43" ht="18" customHeight="1">
      <c r="A47" s="109"/>
      <c r="B47" s="109"/>
      <c r="C47" s="109"/>
      <c r="D47" s="109"/>
      <c r="F47" s="108"/>
      <c r="H47" s="145"/>
      <c r="I47" s="145"/>
      <c r="J47" s="109" t="s">
        <v>92</v>
      </c>
      <c r="M47" s="144" t="s">
        <v>115</v>
      </c>
      <c r="V47" s="221" t="s">
        <v>219</v>
      </c>
      <c r="W47" s="107">
        <v>10</v>
      </c>
      <c r="X47" s="107">
        <v>120</v>
      </c>
      <c r="Y47" s="107">
        <v>900</v>
      </c>
      <c r="Z47" s="107">
        <v>60</v>
      </c>
      <c r="AA47" s="107"/>
      <c r="AD47" s="105"/>
      <c r="AM47" s="107"/>
    </row>
    <row r="48" spans="1:43" ht="18" customHeight="1">
      <c r="A48" s="109"/>
      <c r="B48" s="109"/>
      <c r="C48" s="109"/>
      <c r="D48" s="109"/>
      <c r="E48" s="203"/>
      <c r="F48" s="108"/>
      <c r="H48" s="145"/>
      <c r="I48" s="145"/>
      <c r="J48" s="109" t="s">
        <v>93</v>
      </c>
      <c r="K48" s="108"/>
      <c r="L48" s="108"/>
      <c r="M48" s="109" t="s">
        <v>116</v>
      </c>
      <c r="V48" s="105" t="s">
        <v>237</v>
      </c>
      <c r="W48" s="107">
        <v>10</v>
      </c>
      <c r="X48" s="107">
        <v>120</v>
      </c>
      <c r="Y48" s="107">
        <v>900</v>
      </c>
      <c r="Z48" s="107">
        <v>60</v>
      </c>
      <c r="AB48" s="105"/>
      <c r="AC48" s="105"/>
      <c r="AD48" s="105"/>
      <c r="AE48" s="105"/>
      <c r="AF48" s="105"/>
      <c r="AM48" s="107"/>
    </row>
    <row r="49" spans="1:39" ht="18" customHeight="1">
      <c r="A49" s="109"/>
      <c r="B49" s="109"/>
      <c r="C49" s="109"/>
      <c r="D49" s="109"/>
      <c r="F49" s="108"/>
      <c r="H49" s="145"/>
      <c r="I49" s="145"/>
      <c r="J49" s="109" t="s">
        <v>94</v>
      </c>
      <c r="K49" s="108"/>
      <c r="L49" s="108"/>
      <c r="M49" s="109" t="s">
        <v>117</v>
      </c>
      <c r="V49" s="105" t="s">
        <v>207</v>
      </c>
      <c r="W49" s="225">
        <f>CHOOSE($W$50,W39,W40,W41,W42,W43,W44,W45,W46,W47,W48)</f>
        <v>4</v>
      </c>
      <c r="X49" s="225">
        <f>CHOOSE($W$50,X39,X40,X41,X42,X43,X44,X45,X46,X47,X48)</f>
        <v>120</v>
      </c>
      <c r="Y49" s="225">
        <f>CHOOSE($W$50,Y39,Y40,Y41,Y42,Y43,Y44,Y45,Y46,Y47,Y48)</f>
        <v>900</v>
      </c>
      <c r="Z49" s="225">
        <f>CHOOSE($W$50,Z39,Z40,Z41,Z42,Z43,Z44,Z45,Z46,Z47,Z48)</f>
        <v>1</v>
      </c>
      <c r="AA49" s="107"/>
      <c r="AD49" s="105"/>
      <c r="AM49" s="107"/>
    </row>
    <row r="50" spans="1:39" ht="18" customHeight="1">
      <c r="A50" s="109"/>
      <c r="B50" s="109"/>
      <c r="C50" s="109"/>
      <c r="D50" s="109"/>
      <c r="F50" s="108"/>
      <c r="H50" s="145"/>
      <c r="I50" s="145"/>
      <c r="K50" s="108"/>
      <c r="L50" s="108"/>
      <c r="P50" s="107"/>
      <c r="V50" s="226" t="s">
        <v>208</v>
      </c>
      <c r="W50" s="227">
        <v>1</v>
      </c>
      <c r="AC50" s="105"/>
      <c r="AD50" s="105"/>
      <c r="AM50" s="107"/>
    </row>
    <row r="51" spans="1:39" ht="18" customHeight="1" thickBot="1">
      <c r="A51" s="109"/>
      <c r="B51" s="109"/>
      <c r="C51" s="109"/>
      <c r="D51" s="109"/>
      <c r="E51" s="109"/>
      <c r="F51" s="109"/>
      <c r="G51" s="109"/>
      <c r="H51" s="257" t="s">
        <v>125</v>
      </c>
      <c r="I51" s="211"/>
      <c r="J51" s="109"/>
      <c r="K51" s="109"/>
      <c r="L51" s="109"/>
      <c r="M51" s="109"/>
      <c r="N51" s="109"/>
      <c r="AF51" s="228"/>
      <c r="AM51" s="107"/>
    </row>
    <row r="52" spans="1:39" ht="18" customHeight="1" thickBot="1">
      <c r="A52" s="109"/>
      <c r="B52" s="109"/>
      <c r="C52" s="109"/>
      <c r="D52" s="109"/>
      <c r="E52" s="105"/>
      <c r="J52" s="203" t="s">
        <v>118</v>
      </c>
      <c r="M52" s="108"/>
      <c r="N52" s="230" t="s">
        <v>2</v>
      </c>
      <c r="O52" s="108" t="s">
        <v>209</v>
      </c>
      <c r="Q52" s="231" t="s">
        <v>2</v>
      </c>
      <c r="R52" s="231"/>
      <c r="S52" s="232" t="s">
        <v>210</v>
      </c>
      <c r="T52" s="218" t="s">
        <v>157</v>
      </c>
      <c r="U52" s="218" t="s">
        <v>211</v>
      </c>
      <c r="AM52" s="107"/>
    </row>
    <row r="53" spans="1:39" ht="18" customHeight="1">
      <c r="A53" s="109"/>
      <c r="B53" s="109"/>
      <c r="C53" s="109"/>
      <c r="D53" s="109"/>
      <c r="E53" s="203"/>
      <c r="J53" s="203" t="s">
        <v>119</v>
      </c>
      <c r="M53" s="108"/>
      <c r="N53" s="230" t="s">
        <v>2</v>
      </c>
      <c r="O53" s="108" t="s">
        <v>209</v>
      </c>
      <c r="Q53" s="231" t="s">
        <v>2</v>
      </c>
      <c r="R53" s="231"/>
      <c r="S53" s="233">
        <f>ROUNDUP(U53/3600*$U$38/100,0)*100</f>
        <v>0</v>
      </c>
      <c r="T53" s="135">
        <f>U53/3600</f>
        <v>0</v>
      </c>
      <c r="U53" s="159">
        <f>IF(AND(AC43=TRUE,AF43=TRUE),S42*T42*U42*W49*W57*W58*W59,0)</f>
        <v>0</v>
      </c>
      <c r="V53" s="234" t="s">
        <v>212</v>
      </c>
      <c r="W53" s="235">
        <f>IF(Y53-X53=0,1,Y53-X53)</f>
        <v>20</v>
      </c>
      <c r="X53" s="236">
        <f>IF(AD53=1,-90,IF(AD53=2,-70,IF(AD53=3,-50,IF(AD53=4,-30,IF(AD53=5,-20,IF(AD53=6,-10,0))))))</f>
        <v>-10</v>
      </c>
      <c r="Y53" s="236">
        <f>IF(AE53=1,0,IF(AE53=2,10,IF(AE53=3,20,IF(AE53=4,30,IF(AE53=5,50,IF(AE53=6,70,90))))))</f>
        <v>10</v>
      </c>
      <c r="Z53" s="107">
        <v>1</v>
      </c>
      <c r="AA53" s="107">
        <v>0</v>
      </c>
      <c r="AB53" s="107">
        <v>-90</v>
      </c>
      <c r="AD53" s="216">
        <v>6</v>
      </c>
      <c r="AE53" s="216">
        <v>2</v>
      </c>
      <c r="AM53" s="107"/>
    </row>
    <row r="54" spans="1:39" ht="18" customHeight="1">
      <c r="A54" s="109"/>
      <c r="B54" s="109"/>
      <c r="C54" s="109"/>
      <c r="D54" s="109"/>
      <c r="E54" s="203"/>
      <c r="J54" s="203" t="s">
        <v>120</v>
      </c>
      <c r="M54" s="108"/>
      <c r="N54" s="230" t="s">
        <v>2</v>
      </c>
      <c r="O54" s="108" t="s">
        <v>209</v>
      </c>
      <c r="Q54" s="231" t="s">
        <v>2</v>
      </c>
      <c r="R54" s="231"/>
      <c r="S54" s="237">
        <f>ROUNDUP(U54/3600*$U$38/100,0)*100</f>
        <v>0</v>
      </c>
      <c r="T54" s="238">
        <f>U54/3600</f>
        <v>0</v>
      </c>
      <c r="U54" s="148">
        <f>IF(AND(AC43=TRUE,AF43=TRUE),S42*T42*U42*X49,0)</f>
        <v>0</v>
      </c>
      <c r="V54" s="239" t="s">
        <v>213</v>
      </c>
      <c r="W54" s="235">
        <f>IF(Y54-X54=0,1,Y54-X54)</f>
        <v>20</v>
      </c>
      <c r="X54" s="236">
        <f>IF(AD54=1,-50,IF(AD54=2,-30,IF(AD54=3,-20,IF(AD54=4,-10,0))))</f>
        <v>-10</v>
      </c>
      <c r="Y54" s="236">
        <f>IF(AE54=1,0,IF(AE54=2,10,IF(AE54=3,20,IF(AE54=4,30,50))))</f>
        <v>10</v>
      </c>
      <c r="Z54" s="107">
        <v>2</v>
      </c>
      <c r="AA54" s="107">
        <v>10</v>
      </c>
      <c r="AB54" s="107">
        <v>-70</v>
      </c>
      <c r="AD54" s="216">
        <v>4</v>
      </c>
      <c r="AE54" s="216">
        <v>2</v>
      </c>
      <c r="AM54" s="107"/>
    </row>
    <row r="55" spans="1:39" ht="16.5" customHeight="1">
      <c r="A55" s="109"/>
      <c r="B55" s="109"/>
      <c r="C55" s="109"/>
      <c r="D55" s="109"/>
      <c r="E55" s="203"/>
      <c r="J55" s="229"/>
      <c r="M55" s="108"/>
      <c r="N55" s="230"/>
      <c r="O55" s="108"/>
      <c r="Q55" s="231"/>
      <c r="R55" s="231"/>
      <c r="S55" s="237">
        <f>ROUNDUP(U55/3600*$U$38/100,0)*100</f>
        <v>0</v>
      </c>
      <c r="T55" s="238">
        <f>U55/3600</f>
        <v>0</v>
      </c>
      <c r="U55" s="148">
        <f>IF(AND(AC43=TRUE,AF43=TRUE,S42&gt;0),T42*Y49,0)</f>
        <v>0</v>
      </c>
      <c r="V55" s="240" t="s">
        <v>214</v>
      </c>
      <c r="W55" s="235">
        <f>IF(Y55-X55=0,1,Y55-X55)</f>
        <v>15</v>
      </c>
      <c r="X55" s="236">
        <f>IF(AD55=1,0,IF(AD55=2,10,IF(AD55=3,15,IF(AD55=4,20,IF(AD55=5,30,IF(AD55=6,50,IF(AD55=7,100,150)))))))</f>
        <v>0</v>
      </c>
      <c r="Y55" s="236">
        <f>IF(AE55=1,0,IF(AE55=2,10,IF(AE55=3,15,IF(AE55=4,20,IF(AE55=5,30,IF(AE55=6,50,IF(AE55=7,100,150)))))))</f>
        <v>15</v>
      </c>
      <c r="Z55" s="107">
        <v>3</v>
      </c>
      <c r="AA55" s="107">
        <v>15</v>
      </c>
      <c r="AB55" s="107">
        <v>-50</v>
      </c>
      <c r="AD55" s="216">
        <v>1</v>
      </c>
      <c r="AE55" s="216">
        <v>3</v>
      </c>
      <c r="AM55" s="107"/>
    </row>
    <row r="56" spans="1:39" ht="18" customHeight="1" thickBot="1">
      <c r="A56" s="109"/>
      <c r="B56" s="109"/>
      <c r="C56" s="109"/>
      <c r="D56" s="109"/>
      <c r="E56" s="203"/>
      <c r="G56" s="108"/>
      <c r="H56" s="257" t="s">
        <v>126</v>
      </c>
      <c r="I56" s="211"/>
      <c r="J56" s="210"/>
      <c r="K56" s="241"/>
      <c r="L56" s="189"/>
      <c r="M56" s="189"/>
      <c r="N56" s="242"/>
      <c r="S56" s="237">
        <f>ROUNDUP(U56/3600*$U$38/100,0)*100</f>
        <v>0</v>
      </c>
      <c r="T56" s="238">
        <f>U56/3600</f>
        <v>0</v>
      </c>
      <c r="U56" s="178">
        <f>IF(AND(AC43=TRUE,AF43=TRUE,S42&gt;0),W57*W58*Z49,0)</f>
        <v>0</v>
      </c>
      <c r="V56" s="243" t="s">
        <v>215</v>
      </c>
      <c r="W56" s="244"/>
      <c r="X56" s="202"/>
      <c r="Y56" s="202"/>
      <c r="Z56" s="107">
        <v>5</v>
      </c>
      <c r="AA56" s="107">
        <v>20</v>
      </c>
      <c r="AB56" s="107">
        <v>-30</v>
      </c>
      <c r="AM56" s="107"/>
    </row>
    <row r="57" spans="1:39" ht="18" customHeight="1">
      <c r="A57" s="109"/>
      <c r="B57" s="109"/>
      <c r="C57" s="109"/>
      <c r="D57" s="109"/>
      <c r="E57" s="105"/>
      <c r="J57" s="203" t="s">
        <v>118</v>
      </c>
      <c r="L57" s="109"/>
      <c r="M57" s="109"/>
      <c r="N57" s="241" t="s">
        <v>2</v>
      </c>
      <c r="O57" s="241"/>
      <c r="S57" s="245"/>
      <c r="T57" s="147"/>
      <c r="U57" s="246"/>
      <c r="V57" s="247" t="s">
        <v>216</v>
      </c>
      <c r="W57" s="189">
        <f>ROUNDUP(W53/X57+IF(W53&gt;2,1,0),0)</f>
        <v>3</v>
      </c>
      <c r="X57" s="202">
        <f>IF(AD57=1,1,IF(AD57=2,2,IF(AD57=3,3,IF(AD57=4,5,10))))</f>
        <v>10</v>
      </c>
      <c r="Y57" s="202"/>
      <c r="Z57" s="107">
        <v>10</v>
      </c>
      <c r="AA57" s="107">
        <v>30</v>
      </c>
      <c r="AB57" s="107">
        <v>-20</v>
      </c>
      <c r="AD57" s="216">
        <v>5</v>
      </c>
      <c r="AM57" s="107"/>
    </row>
    <row r="58" spans="1:39" ht="18" customHeight="1">
      <c r="A58" s="109"/>
      <c r="B58" s="109"/>
      <c r="C58" s="109"/>
      <c r="D58" s="109"/>
      <c r="E58" s="203"/>
      <c r="J58" s="203" t="s">
        <v>119</v>
      </c>
      <c r="L58" s="109"/>
      <c r="M58" s="109"/>
      <c r="N58" s="241" t="s">
        <v>2</v>
      </c>
      <c r="O58" s="241"/>
      <c r="S58" s="248"/>
      <c r="T58" s="147"/>
      <c r="V58" s="109"/>
      <c r="W58" s="189">
        <f>ROUNDUP(W54/X58+IF(W54&gt;2,1,0),0)</f>
        <v>3</v>
      </c>
      <c r="X58" s="202">
        <f>IF(AD58=1,1,IF(AD58=2,2,IF(AD58=3,3,IF(AD58=4,5,10))))</f>
        <v>10</v>
      </c>
      <c r="Y58" s="202"/>
      <c r="Z58" s="107"/>
      <c r="AA58" s="107">
        <v>50</v>
      </c>
      <c r="AB58" s="107">
        <v>-10</v>
      </c>
      <c r="AD58" s="216">
        <v>5</v>
      </c>
      <c r="AM58" s="107"/>
    </row>
    <row r="59" spans="1:39" ht="18" customHeight="1">
      <c r="A59" s="109"/>
      <c r="B59" s="109"/>
      <c r="C59" s="109"/>
      <c r="D59" s="109"/>
      <c r="E59" s="203"/>
      <c r="J59" s="203" t="s">
        <v>120</v>
      </c>
      <c r="L59" s="109"/>
      <c r="M59" s="109"/>
      <c r="N59" s="241" t="s">
        <v>2</v>
      </c>
      <c r="O59" s="241"/>
      <c r="S59" s="156">
        <f>IF(SUM(S53:S57)&gt;0,IF(SUM(T53:T57)&gt;16,10000,IF(SUM(T53:T57)&gt;5,5000,5000)),0)</f>
        <v>0</v>
      </c>
      <c r="T59" s="157">
        <f>IF(SUM(T53:T57)&gt;0,IF(SUM(T53:T57)&gt;16,2,IF(SUM(T53:T57)&gt;5,1,0)),0)</f>
        <v>0</v>
      </c>
      <c r="U59" s="109"/>
      <c r="W59" s="189">
        <f>ROUNDUP(W55/X59,0)+1</f>
        <v>4</v>
      </c>
      <c r="X59" s="202">
        <f>IF(AD59=1,1,IF(AD59=2,2,IF(AD59=3,3,IF(AD59=4,5,10))))</f>
        <v>5</v>
      </c>
      <c r="Y59" s="202"/>
      <c r="Z59" s="107"/>
      <c r="AA59" s="107">
        <v>100</v>
      </c>
      <c r="AB59" s="107">
        <v>0</v>
      </c>
      <c r="AD59" s="216">
        <v>4</v>
      </c>
      <c r="AM59" s="107"/>
    </row>
    <row r="60" spans="1:39" ht="18" customHeight="1" thickBot="1">
      <c r="A60" s="109"/>
      <c r="B60" s="109"/>
      <c r="C60" s="109"/>
      <c r="D60" s="109"/>
      <c r="F60" s="145"/>
      <c r="G60" s="145"/>
      <c r="H60" s="145"/>
      <c r="I60" s="109"/>
      <c r="J60" s="109"/>
      <c r="K60" s="109"/>
      <c r="L60" s="109"/>
      <c r="M60" s="109"/>
      <c r="S60" s="249"/>
      <c r="T60" s="250"/>
      <c r="Y60" s="107"/>
      <c r="Z60" s="107"/>
      <c r="AA60" s="107">
        <v>150</v>
      </c>
      <c r="AB60" s="107">
        <v>10</v>
      </c>
      <c r="AM60" s="107"/>
    </row>
    <row r="61" spans="1:39" ht="18" customHeight="1" thickBot="1">
      <c r="A61" s="109"/>
      <c r="B61" s="109"/>
      <c r="C61" s="109"/>
      <c r="D61" s="109"/>
      <c r="E61" s="203"/>
      <c r="F61" s="109"/>
      <c r="G61" s="251"/>
      <c r="H61" s="109"/>
      <c r="I61" s="109"/>
      <c r="J61" s="109"/>
      <c r="K61" s="109"/>
      <c r="L61" s="109"/>
      <c r="M61" s="109"/>
      <c r="N61" s="194" t="s">
        <v>187</v>
      </c>
      <c r="O61" s="195"/>
      <c r="P61" s="259" t="str">
        <f>S61</f>
        <v/>
      </c>
      <c r="Q61" s="105" t="s">
        <v>110</v>
      </c>
      <c r="S61" s="200" t="str">
        <f>IF(ROUNDUP(SUM(S53:S59)/1000,0)*1000=0,"",ROUNDUP(SUM(S53:S59)/1000,0)*1000)</f>
        <v/>
      </c>
      <c r="T61" s="191">
        <f>ROUNDUP(SUM(T53:T59),0)</f>
        <v>0</v>
      </c>
      <c r="Y61" s="107"/>
      <c r="Z61" s="107"/>
      <c r="AA61" s="107"/>
      <c r="AB61" s="107">
        <v>20</v>
      </c>
      <c r="AE61" s="105"/>
      <c r="AM61" s="107"/>
    </row>
    <row r="62" spans="1:39" ht="18" customHeight="1" thickBot="1">
      <c r="A62" s="109"/>
      <c r="B62" s="109"/>
      <c r="C62" s="109"/>
      <c r="D62" s="109"/>
      <c r="E62" s="203"/>
      <c r="F62" s="109"/>
      <c r="G62" s="109"/>
      <c r="H62" s="109"/>
      <c r="I62" s="109"/>
      <c r="J62" s="109"/>
      <c r="K62" s="109"/>
      <c r="L62" s="109"/>
      <c r="M62" s="109"/>
      <c r="N62" s="198" t="s">
        <v>188</v>
      </c>
      <c r="O62" s="252"/>
      <c r="P62" s="260" t="str">
        <f>T62</f>
        <v/>
      </c>
      <c r="Q62" s="105" t="s">
        <v>111</v>
      </c>
      <c r="S62" s="253">
        <f>SUM(S53:S60)</f>
        <v>0</v>
      </c>
      <c r="T62" s="201" t="str">
        <f>IF(ROUND(T61/7,1)=0,"",IF(ROUND(T61/7,1)&lt;1,1,(ROUNDUP(T61/7,0))))</f>
        <v/>
      </c>
      <c r="Y62" s="107"/>
      <c r="Z62" s="107"/>
      <c r="AA62" s="107"/>
      <c r="AB62" s="107">
        <v>30</v>
      </c>
      <c r="AE62" s="105"/>
      <c r="AM62" s="107"/>
    </row>
    <row r="63" spans="1:39" ht="18" customHeight="1">
      <c r="A63" s="109"/>
      <c r="B63" s="109"/>
      <c r="C63" s="109"/>
      <c r="D63" s="109"/>
      <c r="E63" s="203"/>
      <c r="F63" s="109"/>
      <c r="G63" s="109"/>
      <c r="H63" s="145"/>
      <c r="I63" s="109"/>
      <c r="J63" s="109"/>
      <c r="M63" s="109"/>
      <c r="S63" s="254">
        <f>S33+S62</f>
        <v>0</v>
      </c>
      <c r="AB63" s="107">
        <v>50</v>
      </c>
      <c r="AC63" s="105"/>
      <c r="AD63" s="105"/>
      <c r="AE63" s="105"/>
      <c r="AM63" s="107"/>
    </row>
    <row r="64" spans="1:39" ht="18" customHeight="1">
      <c r="A64" s="109"/>
      <c r="B64" s="109"/>
      <c r="C64" s="109"/>
      <c r="D64" s="109"/>
      <c r="E64" s="109"/>
      <c r="F64" s="109"/>
      <c r="G64" s="109"/>
      <c r="H64" s="145"/>
      <c r="I64" s="109"/>
      <c r="J64" s="109"/>
      <c r="M64" s="109"/>
      <c r="S64" s="255"/>
      <c r="AB64" s="107">
        <v>70</v>
      </c>
      <c r="AM64" s="107"/>
    </row>
    <row r="65" spans="1:39" ht="18" customHeight="1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AB65" s="105">
        <v>90</v>
      </c>
      <c r="AC65" s="105"/>
      <c r="AD65" s="105"/>
      <c r="AM65" s="107"/>
    </row>
    <row r="66" spans="1:39" ht="18" customHeight="1">
      <c r="AM66" s="107"/>
    </row>
  </sheetData>
  <sheetProtection algorithmName="SHA-512" hashValue="afphARqfUsyUJa7Aqnbx4ND8+F1CpAWMZSFKtRRlGPcQca9BP3fxWxBrRbBKjvfk9sD7KGVojTcTxbugoQsXYg==" saltValue="wd6jrPSJwkKcOuhv5HxLKQ==" spinCount="100000" sheet="1" selectLockedCells="1"/>
  <protectedRanges>
    <protectedRange sqref="E6:E8 E41:E44" name="範囲3"/>
    <protectedRange sqref="G28:G31 G14:G15 G19:G20 G22:G23 F5 J31:J32 F9:G10 F14:F32" name="範囲1"/>
    <protectedRange sqref="J6:J8" name="範囲1_1"/>
    <protectedRange sqref="J11:J13" name="範囲1_3"/>
    <protectedRange sqref="J16:J18 J26:J27" name="範囲1_3_1"/>
    <protectedRange sqref="J21" name="範囲1_4"/>
    <protectedRange sqref="J24:J25" name="範囲1_5"/>
    <protectedRange sqref="J30" name="範囲1_5_1"/>
    <protectedRange sqref="F11:F13" name="範囲1_2"/>
  </protectedRanges>
  <mergeCells count="3">
    <mergeCell ref="A1:Q1"/>
    <mergeCell ref="A36:Q36"/>
    <mergeCell ref="D11:G12"/>
  </mergeCells>
  <phoneticPr fontId="1"/>
  <pageMargins left="0.70866141732283472" right="0.70866141732283472" top="0.39370078740157483" bottom="0.39370078740157483" header="0.31496062992125984" footer="0.31496062992125984"/>
  <pageSetup paperSize="9" scale="77" orientation="portrait" horizontalDpi="1200" verticalDpi="1200" r:id="rId1"/>
  <headerFooter>
    <oddFooter>&amp;L事前測定申請書&amp;C&amp;P / &amp;N ページ</oddFooter>
  </headerFooter>
  <colBreaks count="1" manualBreakCount="1">
    <brk id="3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57" r:id="rId4" name="Group Box 1">
              <controlPr defaultSize="0" autoFill="0" autoPict="0">
                <anchor moveWithCells="1">
                  <from>
                    <xdr:col>9</xdr:col>
                    <xdr:colOff>904875</xdr:colOff>
                    <xdr:row>45</xdr:row>
                    <xdr:rowOff>190500</xdr:rowOff>
                  </from>
                  <to>
                    <xdr:col>12</xdr:col>
                    <xdr:colOff>819150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8" r:id="rId5" name="Check Box 2">
              <controlPr defaultSize="0" autoFill="0" autoLine="0" autoPict="0">
                <anchor moveWithCells="1">
                  <from>
                    <xdr:col>1</xdr:col>
                    <xdr:colOff>219075</xdr:colOff>
                    <xdr:row>5</xdr:row>
                    <xdr:rowOff>38100</xdr:rowOff>
                  </from>
                  <to>
                    <xdr:col>2</xdr:col>
                    <xdr:colOff>161925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9" r:id="rId6" name="Check Box 3">
              <controlPr defaultSize="0" autoFill="0" autoLine="0" autoPict="0">
                <anchor moveWithCells="1">
                  <from>
                    <xdr:col>1</xdr:col>
                    <xdr:colOff>219075</xdr:colOff>
                    <xdr:row>6</xdr:row>
                    <xdr:rowOff>38100</xdr:rowOff>
                  </from>
                  <to>
                    <xdr:col>2</xdr:col>
                    <xdr:colOff>152400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0" r:id="rId7" name="Check Box 4">
              <controlPr defaultSize="0" autoFill="0" autoLine="0" autoPict="0" altText="">
                <anchor moveWithCells="1">
                  <from>
                    <xdr:col>1</xdr:col>
                    <xdr:colOff>219075</xdr:colOff>
                    <xdr:row>7</xdr:row>
                    <xdr:rowOff>28575</xdr:rowOff>
                  </from>
                  <to>
                    <xdr:col>2</xdr:col>
                    <xdr:colOff>152400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1" r:id="rId8" name="Check Box 5">
              <controlPr defaultSize="0" autoFill="0" autoLine="0" autoPict="0">
                <anchor moveWithCells="1">
                  <from>
                    <xdr:col>7</xdr:col>
                    <xdr:colOff>161925</xdr:colOff>
                    <xdr:row>5</xdr:row>
                    <xdr:rowOff>28575</xdr:rowOff>
                  </from>
                  <to>
                    <xdr:col>8</xdr:col>
                    <xdr:colOff>171450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2" r:id="rId9" name="Check Box 6">
              <controlPr defaultSize="0" autoFill="0" autoLine="0" autoPict="0">
                <anchor moveWithCells="1">
                  <from>
                    <xdr:col>7</xdr:col>
                    <xdr:colOff>161925</xdr:colOff>
                    <xdr:row>6</xdr:row>
                    <xdr:rowOff>28575</xdr:rowOff>
                  </from>
                  <to>
                    <xdr:col>8</xdr:col>
                    <xdr:colOff>171450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3" r:id="rId10" name="Check Box 7">
              <controlPr defaultSize="0" autoFill="0" autoLine="0" autoPict="0">
                <anchor moveWithCells="1">
                  <from>
                    <xdr:col>7</xdr:col>
                    <xdr:colOff>161925</xdr:colOff>
                    <xdr:row>7</xdr:row>
                    <xdr:rowOff>38100</xdr:rowOff>
                  </from>
                  <to>
                    <xdr:col>8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4" r:id="rId11" name="Check Box 8">
              <controlPr defaultSize="0" autoFill="0" autoLine="0" autoPict="0">
                <anchor moveWithCells="1">
                  <from>
                    <xdr:col>7</xdr:col>
                    <xdr:colOff>161925</xdr:colOff>
                    <xdr:row>10</xdr:row>
                    <xdr:rowOff>28575</xdr:rowOff>
                  </from>
                  <to>
                    <xdr:col>8</xdr:col>
                    <xdr:colOff>152400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5" r:id="rId12" name="Check Box 9">
              <controlPr defaultSize="0" autoFill="0" autoLine="0" autoPict="0">
                <anchor moveWithCells="1">
                  <from>
                    <xdr:col>7</xdr:col>
                    <xdr:colOff>161925</xdr:colOff>
                    <xdr:row>11</xdr:row>
                    <xdr:rowOff>47625</xdr:rowOff>
                  </from>
                  <to>
                    <xdr:col>8</xdr:col>
                    <xdr:colOff>152400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6" r:id="rId13" name="Check Box 10">
              <controlPr defaultSize="0" autoFill="0" autoLine="0" autoPict="0">
                <anchor moveWithCells="1">
                  <from>
                    <xdr:col>7</xdr:col>
                    <xdr:colOff>161925</xdr:colOff>
                    <xdr:row>15</xdr:row>
                    <xdr:rowOff>38100</xdr:rowOff>
                  </from>
                  <to>
                    <xdr:col>8</xdr:col>
                    <xdr:colOff>171450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7" r:id="rId14" name="Check Box 11">
              <controlPr defaultSize="0" autoFill="0" autoLine="0" autoPict="0">
                <anchor moveWithCells="1">
                  <from>
                    <xdr:col>7</xdr:col>
                    <xdr:colOff>161925</xdr:colOff>
                    <xdr:row>17</xdr:row>
                    <xdr:rowOff>38100</xdr:rowOff>
                  </from>
                  <to>
                    <xdr:col>8</xdr:col>
                    <xdr:colOff>152400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8" r:id="rId15" name="Check Box 12">
              <controlPr defaultSize="0" autoFill="0" autoLine="0" autoPict="0">
                <anchor moveWithCells="1">
                  <from>
                    <xdr:col>7</xdr:col>
                    <xdr:colOff>161925</xdr:colOff>
                    <xdr:row>23</xdr:row>
                    <xdr:rowOff>38100</xdr:rowOff>
                  </from>
                  <to>
                    <xdr:col>8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9" r:id="rId16" name="Check Box 13">
              <controlPr defaultSize="0" autoFill="0" autoLine="0" autoPict="0">
                <anchor moveWithCells="1">
                  <from>
                    <xdr:col>7</xdr:col>
                    <xdr:colOff>161925</xdr:colOff>
                    <xdr:row>20</xdr:row>
                    <xdr:rowOff>47625</xdr:rowOff>
                  </from>
                  <to>
                    <xdr:col>8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0" r:id="rId17" name="Check Box 14">
              <controlPr defaultSize="0" autoFill="0" autoLine="0" autoPict="0">
                <anchor moveWithCells="1">
                  <from>
                    <xdr:col>7</xdr:col>
                    <xdr:colOff>114300</xdr:colOff>
                    <xdr:row>46</xdr:row>
                    <xdr:rowOff>38100</xdr:rowOff>
                  </from>
                  <to>
                    <xdr:col>8</xdr:col>
                    <xdr:colOff>114300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1" r:id="rId18" name="Check Box 15">
              <controlPr defaultSize="0" autoFill="0" autoLine="0" autoPict="0">
                <anchor moveWithCells="1">
                  <from>
                    <xdr:col>7</xdr:col>
                    <xdr:colOff>114300</xdr:colOff>
                    <xdr:row>47</xdr:row>
                    <xdr:rowOff>28575</xdr:rowOff>
                  </from>
                  <to>
                    <xdr:col>8</xdr:col>
                    <xdr:colOff>114300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2" r:id="rId19" name="Check Box 16">
              <controlPr defaultSize="0" autoFill="0" autoLine="0" autoPict="0">
                <anchor moveWithCells="1">
                  <from>
                    <xdr:col>7</xdr:col>
                    <xdr:colOff>114300</xdr:colOff>
                    <xdr:row>48</xdr:row>
                    <xdr:rowOff>19050</xdr:rowOff>
                  </from>
                  <to>
                    <xdr:col>8</xdr:col>
                    <xdr:colOff>123825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3" r:id="rId20" name="Option Button 17">
              <controlPr defaultSize="0" autoFill="0" autoLine="0" autoPict="0">
                <anchor moveWithCells="1">
                  <from>
                    <xdr:col>7</xdr:col>
                    <xdr:colOff>161925</xdr:colOff>
                    <xdr:row>40</xdr:row>
                    <xdr:rowOff>38100</xdr:rowOff>
                  </from>
                  <to>
                    <xdr:col>8</xdr:col>
                    <xdr:colOff>190500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4" r:id="rId21" name="Option Button 18">
              <controlPr defaultSize="0" autoFill="0" autoLine="0" autoPict="0">
                <anchor moveWithCells="1">
                  <from>
                    <xdr:col>10</xdr:col>
                    <xdr:colOff>171450</xdr:colOff>
                    <xdr:row>40</xdr:row>
                    <xdr:rowOff>38100</xdr:rowOff>
                  </from>
                  <to>
                    <xdr:col>11</xdr:col>
                    <xdr:colOff>180975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5" r:id="rId22" name="Option Button 19">
              <controlPr defaultSize="0" autoFill="0" autoLine="0" autoPict="0">
                <anchor moveWithCells="1">
                  <from>
                    <xdr:col>13</xdr:col>
                    <xdr:colOff>247650</xdr:colOff>
                    <xdr:row>40</xdr:row>
                    <xdr:rowOff>38100</xdr:rowOff>
                  </from>
                  <to>
                    <xdr:col>14</xdr:col>
                    <xdr:colOff>190500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6" r:id="rId23" name="Option Button 20">
              <controlPr defaultSize="0" autoFill="0" autoLine="0" autoPict="0">
                <anchor moveWithCells="1">
                  <from>
                    <xdr:col>7</xdr:col>
                    <xdr:colOff>161925</xdr:colOff>
                    <xdr:row>41</xdr:row>
                    <xdr:rowOff>38100</xdr:rowOff>
                  </from>
                  <to>
                    <xdr:col>8</xdr:col>
                    <xdr:colOff>171450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7" r:id="rId24" name="Option Button 21">
              <controlPr defaultSize="0" autoFill="0" autoLine="0" autoPict="0">
                <anchor moveWithCells="1">
                  <from>
                    <xdr:col>10</xdr:col>
                    <xdr:colOff>171450</xdr:colOff>
                    <xdr:row>41</xdr:row>
                    <xdr:rowOff>38100</xdr:rowOff>
                  </from>
                  <to>
                    <xdr:col>11</xdr:col>
                    <xdr:colOff>161925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8" r:id="rId25" name="Option Button 22">
              <controlPr defaultSize="0" autoFill="0" autoLine="0" autoPict="0">
                <anchor moveWithCells="1">
                  <from>
                    <xdr:col>13</xdr:col>
                    <xdr:colOff>247650</xdr:colOff>
                    <xdr:row>41</xdr:row>
                    <xdr:rowOff>28575</xdr:rowOff>
                  </from>
                  <to>
                    <xdr:col>14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9" r:id="rId26" name="Option Button 23">
              <controlPr defaultSize="0" autoFill="0" autoLine="0" autoPict="0">
                <anchor moveWithCells="1">
                  <from>
                    <xdr:col>7</xdr:col>
                    <xdr:colOff>161925</xdr:colOff>
                    <xdr:row>42</xdr:row>
                    <xdr:rowOff>28575</xdr:rowOff>
                  </from>
                  <to>
                    <xdr:col>8</xdr:col>
                    <xdr:colOff>171450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0" r:id="rId27" name="Option Button 24">
              <controlPr defaultSize="0" autoFill="0" autoLine="0" autoPict="0">
                <anchor moveWithCells="1">
                  <from>
                    <xdr:col>10</xdr:col>
                    <xdr:colOff>171450</xdr:colOff>
                    <xdr:row>42</xdr:row>
                    <xdr:rowOff>38100</xdr:rowOff>
                  </from>
                  <to>
                    <xdr:col>11</xdr:col>
                    <xdr:colOff>180975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1" r:id="rId28" name="Drop Down 25">
              <controlPr defaultSize="0" autoLine="0" autoPict="0">
                <anchor moveWithCells="1">
                  <from>
                    <xdr:col>12</xdr:col>
                    <xdr:colOff>161925</xdr:colOff>
                    <xdr:row>56</xdr:row>
                    <xdr:rowOff>28575</xdr:rowOff>
                  </from>
                  <to>
                    <xdr:col>12</xdr:col>
                    <xdr:colOff>733425</xdr:colOff>
                    <xdr:row>56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2" r:id="rId29" name="Drop Down 26">
              <controlPr defaultSize="0" autoLine="0" autoPict="0">
                <anchor moveWithCells="1">
                  <from>
                    <xdr:col>12</xdr:col>
                    <xdr:colOff>161925</xdr:colOff>
                    <xdr:row>57</xdr:row>
                    <xdr:rowOff>28575</xdr:rowOff>
                  </from>
                  <to>
                    <xdr:col>12</xdr:col>
                    <xdr:colOff>733425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3" r:id="rId30" name="Drop Down 27">
              <controlPr defaultSize="0" autoLine="0" autoPict="0">
                <anchor moveWithCells="1">
                  <from>
                    <xdr:col>12</xdr:col>
                    <xdr:colOff>161925</xdr:colOff>
                    <xdr:row>58</xdr:row>
                    <xdr:rowOff>28575</xdr:rowOff>
                  </from>
                  <to>
                    <xdr:col>12</xdr:col>
                    <xdr:colOff>733425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4" r:id="rId31" name="Drop Down 28">
              <controlPr defaultSize="0" autoLine="0" autoPict="0">
                <anchor moveWithCells="1">
                  <from>
                    <xdr:col>12</xdr:col>
                    <xdr:colOff>161925</xdr:colOff>
                    <xdr:row>51</xdr:row>
                    <xdr:rowOff>28575</xdr:rowOff>
                  </from>
                  <to>
                    <xdr:col>12</xdr:col>
                    <xdr:colOff>733425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5" r:id="rId32" name="Drop Down 29">
              <controlPr defaultSize="0" autoLine="0" autoPict="0">
                <anchor moveWithCells="1">
                  <from>
                    <xdr:col>12</xdr:col>
                    <xdr:colOff>161925</xdr:colOff>
                    <xdr:row>53</xdr:row>
                    <xdr:rowOff>28575</xdr:rowOff>
                  </from>
                  <to>
                    <xdr:col>12</xdr:col>
                    <xdr:colOff>733425</xdr:colOff>
                    <xdr:row>53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6" r:id="rId33" name="Drop Down 30">
              <controlPr defaultSize="0" autoLine="0" autoPict="0">
                <anchor moveWithCells="1">
                  <from>
                    <xdr:col>15</xdr:col>
                    <xdr:colOff>152400</xdr:colOff>
                    <xdr:row>51</xdr:row>
                    <xdr:rowOff>28575</xdr:rowOff>
                  </from>
                  <to>
                    <xdr:col>15</xdr:col>
                    <xdr:colOff>723900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7" r:id="rId34" name="Drop Down 31">
              <controlPr defaultSize="0" autoLine="0" autoPict="0">
                <anchor moveWithCells="1">
                  <from>
                    <xdr:col>15</xdr:col>
                    <xdr:colOff>152400</xdr:colOff>
                    <xdr:row>52</xdr:row>
                    <xdr:rowOff>28575</xdr:rowOff>
                  </from>
                  <to>
                    <xdr:col>15</xdr:col>
                    <xdr:colOff>723900</xdr:colOff>
                    <xdr:row>52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8" r:id="rId35" name="Drop Down 32">
              <controlPr defaultSize="0" autoLine="0" autoPict="0">
                <anchor moveWithCells="1">
                  <from>
                    <xdr:col>12</xdr:col>
                    <xdr:colOff>161925</xdr:colOff>
                    <xdr:row>52</xdr:row>
                    <xdr:rowOff>28575</xdr:rowOff>
                  </from>
                  <to>
                    <xdr:col>12</xdr:col>
                    <xdr:colOff>733425</xdr:colOff>
                    <xdr:row>52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9" r:id="rId36" name="Drop Down 33">
              <controlPr defaultSize="0" autoLine="0" autoPict="0">
                <anchor moveWithCells="1">
                  <from>
                    <xdr:col>15</xdr:col>
                    <xdr:colOff>152400</xdr:colOff>
                    <xdr:row>53</xdr:row>
                    <xdr:rowOff>38100</xdr:rowOff>
                  </from>
                  <to>
                    <xdr:col>15</xdr:col>
                    <xdr:colOff>723900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0" r:id="rId37" name="Check Box 34">
              <controlPr defaultSize="0" autoFill="0" autoLine="0" autoPict="0">
                <anchor moveWithCells="1">
                  <from>
                    <xdr:col>10</xdr:col>
                    <xdr:colOff>142875</xdr:colOff>
                    <xdr:row>46</xdr:row>
                    <xdr:rowOff>57150</xdr:rowOff>
                  </from>
                  <to>
                    <xdr:col>11</xdr:col>
                    <xdr:colOff>152400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1" r:id="rId38" name="Check Box 35">
              <controlPr defaultSize="0" autoFill="0" autoLine="0" autoPict="0">
                <anchor moveWithCells="1">
                  <from>
                    <xdr:col>10</xdr:col>
                    <xdr:colOff>142875</xdr:colOff>
                    <xdr:row>47</xdr:row>
                    <xdr:rowOff>57150</xdr:rowOff>
                  </from>
                  <to>
                    <xdr:col>11</xdr:col>
                    <xdr:colOff>152400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2" r:id="rId39" name="Check Box 36">
              <controlPr defaultSize="0" autoFill="0" autoLine="0" autoPict="0">
                <anchor moveWithCells="1">
                  <from>
                    <xdr:col>10</xdr:col>
                    <xdr:colOff>142875</xdr:colOff>
                    <xdr:row>48</xdr:row>
                    <xdr:rowOff>47625</xdr:rowOff>
                  </from>
                  <to>
                    <xdr:col>11</xdr:col>
                    <xdr:colOff>152400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3" r:id="rId40" name="Group Box 37">
              <controlPr defaultSize="0" autoFill="0" autoPict="0">
                <anchor moveWithCells="1">
                  <from>
                    <xdr:col>6</xdr:col>
                    <xdr:colOff>733425</xdr:colOff>
                    <xdr:row>39</xdr:row>
                    <xdr:rowOff>190500</xdr:rowOff>
                  </from>
                  <to>
                    <xdr:col>16</xdr:col>
                    <xdr:colOff>66675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4" r:id="rId41" name="Group Box 38">
              <controlPr defaultSize="0" autoFill="0" autoPict="0">
                <anchor moveWithCells="1">
                  <from>
                    <xdr:col>1</xdr:col>
                    <xdr:colOff>123825</xdr:colOff>
                    <xdr:row>4</xdr:row>
                    <xdr:rowOff>180975</xdr:rowOff>
                  </from>
                  <to>
                    <xdr:col>6</xdr:col>
                    <xdr:colOff>66675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5" r:id="rId42" name="Group Box 39">
              <controlPr defaultSize="0" autoFill="0" autoPict="0">
                <anchor moveWithCells="1">
                  <from>
                    <xdr:col>6</xdr:col>
                    <xdr:colOff>752475</xdr:colOff>
                    <xdr:row>45</xdr:row>
                    <xdr:rowOff>190500</xdr:rowOff>
                  </from>
                  <to>
                    <xdr:col>9</xdr:col>
                    <xdr:colOff>762000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6" r:id="rId43" name="Group Box 40">
              <controlPr defaultSize="0" autoFill="0" autoPict="0">
                <anchor moveWithCells="1">
                  <from>
                    <xdr:col>6</xdr:col>
                    <xdr:colOff>762000</xdr:colOff>
                    <xdr:row>50</xdr:row>
                    <xdr:rowOff>180975</xdr:rowOff>
                  </from>
                  <to>
                    <xdr:col>16</xdr:col>
                    <xdr:colOff>314325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7" r:id="rId44" name="Group Box 41">
              <controlPr defaultSize="0" autoFill="0" autoPict="0">
                <anchor moveWithCells="1">
                  <from>
                    <xdr:col>6</xdr:col>
                    <xdr:colOff>762000</xdr:colOff>
                    <xdr:row>55</xdr:row>
                    <xdr:rowOff>190500</xdr:rowOff>
                  </from>
                  <to>
                    <xdr:col>14</xdr:col>
                    <xdr:colOff>19050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8" r:id="rId45" name="Check Box 42">
              <controlPr defaultSize="0" autoFill="0" autoLine="0" autoPict="0">
                <anchor moveWithCells="1">
                  <from>
                    <xdr:col>7</xdr:col>
                    <xdr:colOff>161925</xdr:colOff>
                    <xdr:row>29</xdr:row>
                    <xdr:rowOff>38100</xdr:rowOff>
                  </from>
                  <to>
                    <xdr:col>8</xdr:col>
                    <xdr:colOff>152400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9" r:id="rId46" name="Group Box 43">
              <controlPr defaultSize="0" autoFill="0" autoPict="0">
                <anchor moveWithCells="1">
                  <from>
                    <xdr:col>1</xdr:col>
                    <xdr:colOff>180975</xdr:colOff>
                    <xdr:row>39</xdr:row>
                    <xdr:rowOff>180975</xdr:rowOff>
                  </from>
                  <to>
                    <xdr:col>6</xdr:col>
                    <xdr:colOff>123825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0" r:id="rId47" name="Check Box 44">
              <controlPr defaultSize="0" autoFill="0" autoLine="0" autoPict="0">
                <anchor moveWithCells="1">
                  <from>
                    <xdr:col>1</xdr:col>
                    <xdr:colOff>247650</xdr:colOff>
                    <xdr:row>40</xdr:row>
                    <xdr:rowOff>19050</xdr:rowOff>
                  </from>
                  <to>
                    <xdr:col>2</xdr:col>
                    <xdr:colOff>200025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1" r:id="rId48" name="Check Box 45">
              <controlPr defaultSize="0" autoFill="0" autoLine="0" autoPict="0">
                <anchor moveWithCells="1">
                  <from>
                    <xdr:col>1</xdr:col>
                    <xdr:colOff>247650</xdr:colOff>
                    <xdr:row>41</xdr:row>
                    <xdr:rowOff>19050</xdr:rowOff>
                  </from>
                  <to>
                    <xdr:col>2</xdr:col>
                    <xdr:colOff>200025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2" r:id="rId49" name="Check Box 46">
              <controlPr defaultSize="0" autoFill="0" autoLine="0" autoPict="0">
                <anchor moveWithCells="1">
                  <from>
                    <xdr:col>1</xdr:col>
                    <xdr:colOff>247650</xdr:colOff>
                    <xdr:row>42</xdr:row>
                    <xdr:rowOff>19050</xdr:rowOff>
                  </from>
                  <to>
                    <xdr:col>2</xdr:col>
                    <xdr:colOff>200025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3" r:id="rId50" name="Check Box 47">
              <controlPr defaultSize="0" autoFill="0" autoLine="0" autoPict="0">
                <anchor moveWithCells="1">
                  <from>
                    <xdr:col>7</xdr:col>
                    <xdr:colOff>161925</xdr:colOff>
                    <xdr:row>16</xdr:row>
                    <xdr:rowOff>38100</xdr:rowOff>
                  </from>
                  <to>
                    <xdr:col>8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4" r:id="rId51" name="Check Box 48">
              <controlPr defaultSize="0" autoFill="0" autoLine="0" autoPict="0">
                <anchor moveWithCells="1">
                  <from>
                    <xdr:col>7</xdr:col>
                    <xdr:colOff>161925</xdr:colOff>
                    <xdr:row>24</xdr:row>
                    <xdr:rowOff>38100</xdr:rowOff>
                  </from>
                  <to>
                    <xdr:col>8</xdr:col>
                    <xdr:colOff>152400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5" r:id="rId52" name="Check Box 49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123825</xdr:rowOff>
                  </from>
                  <to>
                    <xdr:col>2</xdr:col>
                    <xdr:colOff>152400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6" r:id="rId53" name="Check Box 50">
              <controlPr defaultSize="0" autoFill="0" autoLine="0" autoPict="0">
                <anchor moveWithCells="1">
                  <from>
                    <xdr:col>7</xdr:col>
                    <xdr:colOff>161925</xdr:colOff>
                    <xdr:row>25</xdr:row>
                    <xdr:rowOff>38100</xdr:rowOff>
                  </from>
                  <to>
                    <xdr:col>8</xdr:col>
                    <xdr:colOff>152400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7" r:id="rId54" name="Option Button 51">
              <controlPr defaultSize="0" autoFill="0" autoLine="0" autoPict="0">
                <anchor moveWithCells="1">
                  <from>
                    <xdr:col>13</xdr:col>
                    <xdr:colOff>238125</xdr:colOff>
                    <xdr:row>42</xdr:row>
                    <xdr:rowOff>0</xdr:rowOff>
                  </from>
                  <to>
                    <xdr:col>14</xdr:col>
                    <xdr:colOff>180975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8" r:id="rId55" name="Check Box 52">
              <controlPr defaultSize="0" autoFill="0" autoLine="0" autoPict="0">
                <anchor moveWithCells="1">
                  <from>
                    <xdr:col>7</xdr:col>
                    <xdr:colOff>161925</xdr:colOff>
                    <xdr:row>26</xdr:row>
                    <xdr:rowOff>38100</xdr:rowOff>
                  </from>
                  <to>
                    <xdr:col>8</xdr:col>
                    <xdr:colOff>152400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9" r:id="rId56" name="Check Box 53">
              <controlPr defaultSize="0" autoFill="0" autoLine="0" autoPict="0">
                <anchor moveWithCells="1">
                  <from>
                    <xdr:col>7</xdr:col>
                    <xdr:colOff>161925</xdr:colOff>
                    <xdr:row>12</xdr:row>
                    <xdr:rowOff>47625</xdr:rowOff>
                  </from>
                  <to>
                    <xdr:col>8</xdr:col>
                    <xdr:colOff>152400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1" r:id="rId57" name="Option Button 55">
              <controlPr defaultSize="0" autoFill="0" autoLine="0" autoPict="0">
                <anchor moveWithCells="1">
                  <from>
                    <xdr:col>7</xdr:col>
                    <xdr:colOff>152400</xdr:colOff>
                    <xdr:row>43</xdr:row>
                    <xdr:rowOff>28575</xdr:rowOff>
                  </from>
                  <to>
                    <xdr:col>8</xdr:col>
                    <xdr:colOff>171450</xdr:colOff>
                    <xdr:row>44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6F3D-606B-4B6D-B4DA-6DFBCD49F7CD}">
  <dimension ref="A1:AL58"/>
  <sheetViews>
    <sheetView showGridLines="0" view="pageBreakPreview" topLeftCell="A25" zoomScale="90" zoomScaleNormal="100" zoomScaleSheetLayoutView="90" workbookViewId="0">
      <selection activeCell="E6" sqref="E6"/>
    </sheetView>
  </sheetViews>
  <sheetFormatPr defaultColWidth="9" defaultRowHeight="13.5"/>
  <cols>
    <col min="1" max="1" width="2.125" style="1" customWidth="1"/>
    <col min="2" max="2" width="3.5" style="1" customWidth="1"/>
    <col min="3" max="3" width="3" style="1" customWidth="1"/>
    <col min="4" max="4" width="10.125" style="1" customWidth="1"/>
    <col min="5" max="5" width="3.375" style="7" customWidth="1"/>
    <col min="6" max="6" width="3" style="1" customWidth="1"/>
    <col min="7" max="7" width="10.875" style="1" customWidth="1"/>
    <col min="8" max="8" width="2.75" style="1" customWidth="1"/>
    <col min="9" max="9" width="2.875" style="1" customWidth="1"/>
    <col min="10" max="10" width="12" style="1" customWidth="1"/>
    <col min="11" max="11" width="2.75" style="1" customWidth="1"/>
    <col min="12" max="12" width="3" style="1" customWidth="1"/>
    <col min="13" max="13" width="11" style="1" customWidth="1"/>
    <col min="14" max="14" width="3.75" style="1" customWidth="1"/>
    <col min="15" max="15" width="2.875" style="1" customWidth="1"/>
    <col min="16" max="16" width="11.875" style="1" customWidth="1"/>
    <col min="17" max="17" width="7" style="1" customWidth="1"/>
    <col min="18" max="18" width="10.125" style="1" hidden="1" customWidth="1"/>
    <col min="19" max="19" width="10" style="1" hidden="1" customWidth="1"/>
    <col min="20" max="20" width="8.5" style="1" hidden="1" customWidth="1"/>
    <col min="21" max="26" width="6" style="1" hidden="1" customWidth="1"/>
    <col min="27" max="31" width="6" style="9" hidden="1" customWidth="1"/>
    <col min="32" max="32" width="6" style="1" hidden="1" customWidth="1"/>
    <col min="33" max="35" width="6" style="9" customWidth="1"/>
    <col min="36" max="36" width="8.25" style="9" customWidth="1"/>
    <col min="37" max="37" width="6.625" style="9" customWidth="1"/>
    <col min="38" max="38" width="6.625" style="1" customWidth="1"/>
    <col min="39" max="41" width="6.25" style="1" customWidth="1"/>
    <col min="42" max="16384" width="9" style="1"/>
  </cols>
  <sheetData>
    <row r="1" spans="1:38" ht="32.25" customHeight="1" thickBot="1">
      <c r="A1" s="315" t="s">
        <v>112</v>
      </c>
      <c r="B1" s="315"/>
      <c r="C1" s="315"/>
      <c r="D1" s="315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60"/>
      <c r="S1" s="60"/>
      <c r="T1" s="60"/>
      <c r="U1" s="60"/>
      <c r="V1" s="60"/>
      <c r="W1" s="60"/>
      <c r="X1" s="60"/>
      <c r="Y1" s="60"/>
      <c r="Z1" s="60"/>
      <c r="AF1" s="60"/>
      <c r="AH1" s="6"/>
      <c r="AI1" s="6"/>
      <c r="AL1" s="9"/>
    </row>
    <row r="2" spans="1:38" ht="18" customHeight="1" thickBot="1">
      <c r="A2" s="2"/>
      <c r="B2" s="258" t="s">
        <v>217</v>
      </c>
      <c r="C2" s="2"/>
      <c r="D2" s="2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1" t="str">
        <f>'Application Form'!R1</f>
        <v>Ver.1.5</v>
      </c>
      <c r="T2" s="65" t="s">
        <v>12</v>
      </c>
      <c r="U2" s="80"/>
      <c r="V2" s="80"/>
      <c r="W2" s="80"/>
      <c r="X2" s="80"/>
      <c r="Y2" s="80"/>
      <c r="Z2" s="80"/>
      <c r="AF2" s="80"/>
      <c r="AH2" s="6"/>
      <c r="AI2" s="6"/>
      <c r="AL2" s="9"/>
    </row>
    <row r="3" spans="1:38" ht="18" customHeight="1" thickBot="1">
      <c r="A3" s="2"/>
      <c r="B3" s="105"/>
      <c r="C3" s="2"/>
      <c r="D3" s="2"/>
      <c r="E3" s="3"/>
      <c r="F3" s="4"/>
      <c r="G3" s="4"/>
      <c r="H3" s="2"/>
      <c r="I3" s="2"/>
      <c r="J3" s="2"/>
      <c r="K3" s="2"/>
      <c r="L3" s="2"/>
      <c r="M3" s="2"/>
      <c r="T3" s="55">
        <v>17200</v>
      </c>
      <c r="U3" s="202"/>
      <c r="V3" s="208" t="s">
        <v>27</v>
      </c>
      <c r="W3" s="209" t="s">
        <v>191</v>
      </c>
      <c r="X3" s="209" t="s">
        <v>192</v>
      </c>
      <c r="Y3" s="210" t="s">
        <v>165</v>
      </c>
      <c r="AB3" s="6"/>
      <c r="AC3" s="6"/>
      <c r="AL3" s="9"/>
    </row>
    <row r="4" spans="1:38" ht="18" customHeight="1" thickBot="1">
      <c r="A4" s="2"/>
      <c r="C4" s="2"/>
      <c r="D4" s="2"/>
      <c r="F4" s="4"/>
      <c r="H4" s="17"/>
      <c r="U4" s="212" t="s">
        <v>18</v>
      </c>
      <c r="V4" s="107">
        <v>4</v>
      </c>
      <c r="W4" s="107">
        <v>120</v>
      </c>
      <c r="X4" s="107">
        <v>900</v>
      </c>
      <c r="Y4" s="105">
        <v>1</v>
      </c>
      <c r="AB4" s="9" t="s">
        <v>6</v>
      </c>
      <c r="AC4" s="9" t="s">
        <v>21</v>
      </c>
      <c r="AE4" s="1" t="s">
        <v>7</v>
      </c>
      <c r="AK4" s="1"/>
      <c r="AL4" s="9"/>
    </row>
    <row r="5" spans="1:38" ht="18" customHeight="1" thickBot="1">
      <c r="A5" s="2"/>
      <c r="B5" s="8"/>
      <c r="C5" s="143" t="s">
        <v>121</v>
      </c>
      <c r="E5" s="1"/>
      <c r="H5" s="256" t="s">
        <v>122</v>
      </c>
      <c r="I5" s="23"/>
      <c r="K5" s="2"/>
      <c r="L5" s="23"/>
      <c r="R5" s="64" t="s">
        <v>8</v>
      </c>
      <c r="S5" s="62" t="s">
        <v>10</v>
      </c>
      <c r="T5" s="63" t="s">
        <v>7</v>
      </c>
      <c r="U5" s="212" t="s">
        <v>17</v>
      </c>
      <c r="V5" s="107">
        <v>20</v>
      </c>
      <c r="W5" s="107">
        <v>120</v>
      </c>
      <c r="X5" s="107">
        <v>900</v>
      </c>
      <c r="Y5" s="107">
        <v>120</v>
      </c>
      <c r="AA5" s="6" t="s">
        <v>22</v>
      </c>
      <c r="AB5" s="19" t="b">
        <v>0</v>
      </c>
      <c r="AC5" s="19" t="b">
        <v>0</v>
      </c>
      <c r="AD5" s="9">
        <v>0</v>
      </c>
      <c r="AE5" s="19" t="b">
        <v>0</v>
      </c>
      <c r="AL5" s="9"/>
    </row>
    <row r="6" spans="1:38" ht="18" customHeight="1" thickBot="1">
      <c r="A6" s="2"/>
      <c r="B6" s="2"/>
      <c r="C6" s="2"/>
      <c r="D6" s="109" t="s">
        <v>92</v>
      </c>
      <c r="E6" s="153"/>
      <c r="F6" s="154" t="s">
        <v>152</v>
      </c>
      <c r="H6" s="6"/>
      <c r="J6" s="109" t="s">
        <v>234</v>
      </c>
      <c r="K6" s="2"/>
      <c r="L6" s="2"/>
      <c r="M6" s="109" t="s">
        <v>235</v>
      </c>
      <c r="P6" s="105" t="s">
        <v>114</v>
      </c>
      <c r="R6" s="42">
        <f>IF(AC5=TRUE,IF(E6&gt;0,E6,0))+IF(AC6=TRUE,IF(E7&gt;0,E7,0))+IF(AC7=TRUE,IF(E8&gt;0,E8,0))</f>
        <v>0</v>
      </c>
      <c r="S6" s="53">
        <f>IF(AB5=TRUE,1,0)+IF(AB6=TRUE,1,0)+IF(AB7=TRUE,1,0)</f>
        <v>0</v>
      </c>
      <c r="T6" s="54">
        <f>IF(AE5=TRUE,1,0)+IF(AE7=TRUE,1,0)+IF(AE6=TRUE,1,0)</f>
        <v>0</v>
      </c>
      <c r="U6" s="221" t="s">
        <v>201</v>
      </c>
      <c r="V6" s="107">
        <v>10</v>
      </c>
      <c r="W6" s="107">
        <v>240</v>
      </c>
      <c r="X6" s="107">
        <v>1500</v>
      </c>
      <c r="Y6" s="107">
        <v>60</v>
      </c>
      <c r="Z6" s="1" t="s">
        <v>9</v>
      </c>
      <c r="AA6" s="9" t="s">
        <v>24</v>
      </c>
      <c r="AB6" s="19" t="b">
        <v>0</v>
      </c>
      <c r="AC6" s="19" t="b">
        <v>0</v>
      </c>
      <c r="AD6" s="9">
        <v>90</v>
      </c>
      <c r="AE6" s="19" t="b">
        <v>0</v>
      </c>
      <c r="AL6" s="9"/>
    </row>
    <row r="7" spans="1:38" ht="18" customHeight="1">
      <c r="A7" s="2"/>
      <c r="B7" s="2"/>
      <c r="C7" s="2"/>
      <c r="D7" s="109" t="s">
        <v>93</v>
      </c>
      <c r="E7" s="153"/>
      <c r="F7" s="154" t="s">
        <v>152</v>
      </c>
      <c r="H7" s="6"/>
      <c r="I7" s="6"/>
      <c r="J7" s="109" t="s">
        <v>113</v>
      </c>
      <c r="K7" s="2"/>
      <c r="L7" s="2"/>
      <c r="M7" s="109" t="s">
        <v>100</v>
      </c>
      <c r="P7" s="105" t="s">
        <v>104</v>
      </c>
      <c r="U7" s="221" t="s">
        <v>203</v>
      </c>
      <c r="V7" s="107">
        <v>7</v>
      </c>
      <c r="W7" s="107">
        <v>120</v>
      </c>
      <c r="X7" s="107">
        <v>900</v>
      </c>
      <c r="Y7" s="107">
        <v>60</v>
      </c>
      <c r="AA7" s="9" t="s">
        <v>23</v>
      </c>
      <c r="AB7" s="19" t="b">
        <v>0</v>
      </c>
      <c r="AC7" s="19" t="b">
        <v>0</v>
      </c>
      <c r="AD7" s="9">
        <v>180</v>
      </c>
      <c r="AE7" s="39" t="b">
        <v>0</v>
      </c>
    </row>
    <row r="8" spans="1:38" ht="18" customHeight="1">
      <c r="A8" s="2"/>
      <c r="B8" s="2"/>
      <c r="C8" s="2"/>
      <c r="D8" s="109" t="s">
        <v>94</v>
      </c>
      <c r="E8" s="153"/>
      <c r="F8" s="154" t="s">
        <v>152</v>
      </c>
      <c r="H8" s="6"/>
      <c r="I8" s="6"/>
      <c r="J8" s="109" t="s">
        <v>25</v>
      </c>
      <c r="K8" s="2"/>
      <c r="L8" s="2"/>
      <c r="M8" s="107" t="s">
        <v>28</v>
      </c>
      <c r="P8" s="107" t="s">
        <v>239</v>
      </c>
      <c r="U8" s="221" t="s">
        <v>205</v>
      </c>
      <c r="V8" s="107">
        <v>8</v>
      </c>
      <c r="W8" s="107">
        <v>120</v>
      </c>
      <c r="X8" s="107">
        <v>900</v>
      </c>
      <c r="Y8" s="107">
        <v>60</v>
      </c>
      <c r="Z8" s="9"/>
      <c r="AA8" s="9" t="s">
        <v>15</v>
      </c>
      <c r="AB8" s="9" t="b">
        <f>OR(AB5=TRUE,AB6=TRUE,AB7=TRUE)</f>
        <v>0</v>
      </c>
      <c r="AC8" s="9" t="b">
        <f>OR(AC5=TRUE,AC6=TRUE,AC7=TRUE)</f>
        <v>0</v>
      </c>
      <c r="AE8" s="9" t="b">
        <f>OR(AE5=TRUE,AE6=TRUE,AE7=TRUE)</f>
        <v>0</v>
      </c>
    </row>
    <row r="9" spans="1:38" ht="18" customHeight="1">
      <c r="A9" s="2"/>
      <c r="B9" s="2"/>
      <c r="C9" s="2"/>
      <c r="D9" s="109"/>
      <c r="E9" s="267"/>
      <c r="F9" s="154"/>
      <c r="H9" s="6"/>
      <c r="I9" s="6"/>
      <c r="J9" s="109" t="s">
        <v>238</v>
      </c>
      <c r="K9" s="2"/>
      <c r="L9" s="2"/>
      <c r="M9" s="107"/>
      <c r="P9" s="9"/>
      <c r="U9" s="212" t="s">
        <v>19</v>
      </c>
      <c r="V9" s="107">
        <v>10</v>
      </c>
      <c r="W9" s="105">
        <v>120</v>
      </c>
      <c r="X9" s="107">
        <v>1800</v>
      </c>
      <c r="Y9" s="105">
        <v>60</v>
      </c>
      <c r="Z9" s="9"/>
    </row>
    <row r="10" spans="1:38" ht="18" customHeight="1">
      <c r="A10" s="2"/>
      <c r="B10" s="2"/>
      <c r="C10" s="2"/>
      <c r="D10" s="6"/>
      <c r="E10" s="28"/>
      <c r="F10" s="5"/>
      <c r="H10" s="6"/>
      <c r="I10" s="6"/>
      <c r="J10" s="9"/>
      <c r="K10" s="6"/>
      <c r="L10" s="6"/>
      <c r="O10" s="9"/>
      <c r="P10" s="6"/>
      <c r="U10" s="224" t="s">
        <v>26</v>
      </c>
      <c r="V10" s="107">
        <v>12</v>
      </c>
      <c r="W10" s="107">
        <v>120</v>
      </c>
      <c r="X10" s="107">
        <v>1800</v>
      </c>
      <c r="Y10" s="107">
        <v>60</v>
      </c>
      <c r="Z10" s="9"/>
    </row>
    <row r="11" spans="1:38" ht="18" customHeight="1">
      <c r="A11" s="2"/>
      <c r="B11" s="2"/>
      <c r="C11" s="2"/>
      <c r="D11" s="2"/>
      <c r="F11" s="6"/>
      <c r="G11" s="6"/>
      <c r="H11" s="257" t="s">
        <v>123</v>
      </c>
      <c r="I11" s="211"/>
      <c r="J11" s="145"/>
      <c r="K11" s="256" t="s">
        <v>124</v>
      </c>
      <c r="L11" s="2"/>
      <c r="M11" s="2"/>
      <c r="T11" s="9"/>
      <c r="U11" s="107">
        <v>380</v>
      </c>
      <c r="V11" s="107">
        <v>5</v>
      </c>
      <c r="W11" s="105">
        <v>120</v>
      </c>
      <c r="X11" s="107">
        <v>900</v>
      </c>
      <c r="Y11" s="105">
        <v>60</v>
      </c>
      <c r="Z11" s="9"/>
      <c r="AC11" s="1"/>
      <c r="AL11" s="9"/>
    </row>
    <row r="12" spans="1:38" ht="18" customHeight="1">
      <c r="A12" s="2"/>
      <c r="B12" s="2"/>
      <c r="C12" s="2"/>
      <c r="D12" s="2"/>
      <c r="F12" s="6"/>
      <c r="H12" s="4"/>
      <c r="I12" s="4"/>
      <c r="J12" s="109" t="s">
        <v>92</v>
      </c>
      <c r="K12" s="6"/>
      <c r="L12" s="6"/>
      <c r="M12" s="144" t="s">
        <v>115</v>
      </c>
      <c r="U12" s="221" t="s">
        <v>219</v>
      </c>
      <c r="V12" s="107">
        <v>10</v>
      </c>
      <c r="W12" s="107">
        <v>120</v>
      </c>
      <c r="X12" s="107">
        <v>900</v>
      </c>
      <c r="Y12" s="107">
        <v>60</v>
      </c>
      <c r="Z12" s="9"/>
      <c r="AC12" s="1"/>
      <c r="AL12" s="9"/>
    </row>
    <row r="13" spans="1:38" ht="18" customHeight="1">
      <c r="A13" s="2"/>
      <c r="B13" s="2"/>
      <c r="C13" s="2"/>
      <c r="D13" s="2"/>
      <c r="E13" s="3"/>
      <c r="F13" s="6"/>
      <c r="H13" s="4"/>
      <c r="I13" s="4"/>
      <c r="J13" s="109" t="s">
        <v>93</v>
      </c>
      <c r="K13" s="6"/>
      <c r="L13" s="6"/>
      <c r="M13" s="109" t="s">
        <v>116</v>
      </c>
      <c r="U13" s="105" t="s">
        <v>237</v>
      </c>
      <c r="V13" s="107">
        <v>10</v>
      </c>
      <c r="W13" s="107">
        <v>120</v>
      </c>
      <c r="X13" s="107">
        <v>900</v>
      </c>
      <c r="Y13" s="107">
        <v>60</v>
      </c>
      <c r="Z13" s="9"/>
      <c r="AC13" s="1"/>
      <c r="AL13" s="9"/>
    </row>
    <row r="14" spans="1:38" ht="18" customHeight="1">
      <c r="A14" s="2"/>
      <c r="B14" s="2"/>
      <c r="C14" s="2"/>
      <c r="D14" s="2"/>
      <c r="F14" s="6"/>
      <c r="H14" s="4"/>
      <c r="I14" s="4"/>
      <c r="J14" s="109" t="s">
        <v>94</v>
      </c>
      <c r="K14" s="6"/>
      <c r="L14" s="6"/>
      <c r="M14" s="109" t="s">
        <v>117</v>
      </c>
      <c r="U14" s="1" t="s">
        <v>15</v>
      </c>
      <c r="V14" s="31">
        <f>CHOOSE($V$15,V4,V5,V6,V7,V8,V9,V10,V11,V12,V13,V13)</f>
        <v>4</v>
      </c>
      <c r="W14" s="31">
        <f>CHOOSE($V$15,W4,W5,W6,W7,W8,W9,W10,W11,W12,W13,W13)</f>
        <v>120</v>
      </c>
      <c r="X14" s="31">
        <f>CHOOSE($V$15,X4,X5,X6,X7,X8,X9,X10,X11,X12,X13,X13)</f>
        <v>900</v>
      </c>
      <c r="Y14" s="31">
        <f>CHOOSE($V$15,Y4,Y5,Y6,Y7,Y8,Y9,Y10,Y11,Y12,Y13,Y13)</f>
        <v>1</v>
      </c>
      <c r="Z14" s="9"/>
      <c r="AC14" s="1"/>
      <c r="AL14" s="9"/>
    </row>
    <row r="15" spans="1:38" ht="18" customHeight="1">
      <c r="A15" s="2"/>
      <c r="B15" s="2"/>
      <c r="C15" s="2"/>
      <c r="D15" s="2"/>
      <c r="F15" s="6"/>
      <c r="H15" s="4"/>
      <c r="I15" s="4"/>
      <c r="J15" s="6"/>
      <c r="K15" s="2"/>
      <c r="L15" s="2"/>
      <c r="M15" s="6"/>
      <c r="P15" s="9"/>
      <c r="U15" s="30" t="s">
        <v>1</v>
      </c>
      <c r="V15" s="40">
        <v>1</v>
      </c>
      <c r="AB15" s="1"/>
      <c r="AC15" s="1"/>
      <c r="AL15" s="9"/>
    </row>
    <row r="16" spans="1:38" ht="18" customHeight="1" thickBot="1">
      <c r="A16" s="2"/>
      <c r="B16" s="2"/>
      <c r="C16" s="2"/>
      <c r="D16" s="2"/>
      <c r="E16" s="2"/>
      <c r="F16" s="2"/>
      <c r="G16" s="2"/>
      <c r="H16" s="257" t="s">
        <v>125</v>
      </c>
      <c r="I16" s="23"/>
      <c r="J16" s="2"/>
      <c r="K16" s="2"/>
      <c r="L16" s="2"/>
      <c r="M16" s="2"/>
      <c r="N16" s="2"/>
      <c r="AE16" s="22"/>
      <c r="AL16" s="9"/>
    </row>
    <row r="17" spans="1:38" ht="18" customHeight="1" thickBot="1">
      <c r="A17" s="2"/>
      <c r="B17" s="2"/>
      <c r="C17" s="2"/>
      <c r="D17" s="2"/>
      <c r="E17" s="1"/>
      <c r="J17" s="203" t="s">
        <v>118</v>
      </c>
      <c r="M17" s="6"/>
      <c r="N17" s="10" t="s">
        <v>2</v>
      </c>
      <c r="O17" s="6" t="s">
        <v>20</v>
      </c>
      <c r="Q17" s="11" t="s">
        <v>2</v>
      </c>
      <c r="R17" s="41" t="s">
        <v>4</v>
      </c>
      <c r="S17" s="42" t="s">
        <v>16</v>
      </c>
      <c r="T17" s="42" t="s">
        <v>13</v>
      </c>
      <c r="AL17" s="9"/>
    </row>
    <row r="18" spans="1:38" ht="18" customHeight="1">
      <c r="A18" s="2"/>
      <c r="B18" s="2"/>
      <c r="C18" s="2"/>
      <c r="D18" s="2"/>
      <c r="E18" s="3"/>
      <c r="J18" s="203" t="s">
        <v>119</v>
      </c>
      <c r="M18" s="6"/>
      <c r="N18" s="10" t="s">
        <v>2</v>
      </c>
      <c r="O18" s="6" t="s">
        <v>20</v>
      </c>
      <c r="Q18" s="11" t="s">
        <v>2</v>
      </c>
      <c r="R18" s="43">
        <f>ROUNDUP(T18/3600*$T$3/100,0)*100</f>
        <v>0</v>
      </c>
      <c r="S18" s="37">
        <f>T18/3600</f>
        <v>0</v>
      </c>
      <c r="T18" s="24">
        <f>IF(AND(AB8=TRUE,AE8=TRUE),R6*S6*T6*V14*V22*V23*V24,0)</f>
        <v>0</v>
      </c>
      <c r="U18" s="35" t="s">
        <v>5</v>
      </c>
      <c r="V18" s="21">
        <f>IF(X18-W18=0,1,X18-W18)</f>
        <v>20</v>
      </c>
      <c r="W18" s="67">
        <f>IF(AC18=1,-90,IF(AC18=2,-70,IF(AC18=3,-50,IF(AC18=4,-30,IF(AC18=5,-20,IF(AC18=6,-10,0))))))</f>
        <v>-10</v>
      </c>
      <c r="X18" s="67">
        <f>IF(AD18=1,0,IF(AD18=2,10,IF(AD18=3,20,IF(AD18=4,30,IF(AD18=5,50,IF(AD18=6,70,90))))))</f>
        <v>10</v>
      </c>
      <c r="Y18" s="9">
        <v>1</v>
      </c>
      <c r="Z18" s="9">
        <v>0</v>
      </c>
      <c r="AA18" s="9">
        <v>-90</v>
      </c>
      <c r="AC18" s="19">
        <v>6</v>
      </c>
      <c r="AD18" s="19">
        <v>2</v>
      </c>
      <c r="AL18" s="9"/>
    </row>
    <row r="19" spans="1:38" ht="18" customHeight="1">
      <c r="A19" s="2"/>
      <c r="B19" s="2"/>
      <c r="C19" s="2"/>
      <c r="D19" s="2"/>
      <c r="E19" s="3"/>
      <c r="J19" s="203" t="s">
        <v>120</v>
      </c>
      <c r="M19" s="6"/>
      <c r="N19" s="10" t="s">
        <v>2</v>
      </c>
      <c r="O19" s="6" t="s">
        <v>20</v>
      </c>
      <c r="Q19" s="11" t="s">
        <v>2</v>
      </c>
      <c r="R19" s="44">
        <f>ROUNDUP(T19/3600*$T$3/100,0)*100</f>
        <v>0</v>
      </c>
      <c r="S19" s="45">
        <f>T19/3600</f>
        <v>0</v>
      </c>
      <c r="T19" s="25">
        <f>IF(AND(AB8=TRUE,AE8=TRUE),R6*S6*T6*W14,0)</f>
        <v>0</v>
      </c>
      <c r="U19" s="36" t="s">
        <v>14</v>
      </c>
      <c r="V19" s="21">
        <f>IF(X19-W19=0,1,X19-W19)</f>
        <v>20</v>
      </c>
      <c r="W19" s="67">
        <f>IF(AC19=1,-50,IF(AC19=2,-30,IF(AC19=3,-20,IF(AC19=4,-10,0))))</f>
        <v>-10</v>
      </c>
      <c r="X19" s="67">
        <f>IF(AD19=1,0,IF(AD19=2,10,IF(AD19=3,20,IF(AD19=4,30,50))))</f>
        <v>10</v>
      </c>
      <c r="Y19" s="9">
        <v>2</v>
      </c>
      <c r="Z19" s="9">
        <v>10</v>
      </c>
      <c r="AA19" s="9">
        <v>-70</v>
      </c>
      <c r="AC19" s="19">
        <v>4</v>
      </c>
      <c r="AD19" s="19">
        <v>2</v>
      </c>
      <c r="AL19" s="9"/>
    </row>
    <row r="20" spans="1:38" ht="16.5" customHeight="1">
      <c r="A20" s="2"/>
      <c r="B20" s="2"/>
      <c r="C20" s="2"/>
      <c r="D20" s="2"/>
      <c r="E20" s="3"/>
      <c r="J20" s="18"/>
      <c r="M20" s="6"/>
      <c r="N20" s="10"/>
      <c r="O20" s="6"/>
      <c r="Q20" s="11"/>
      <c r="R20" s="44">
        <f>ROUNDUP(T20/3600*$T$3/100,0)*100</f>
        <v>0</v>
      </c>
      <c r="S20" s="45">
        <f>T20/3600</f>
        <v>0</v>
      </c>
      <c r="T20" s="25">
        <f>IF(AND(AB8=TRUE,AE8=TRUE,R6&gt;0),S6*X14,0)</f>
        <v>0</v>
      </c>
      <c r="U20" s="56" t="s">
        <v>3</v>
      </c>
      <c r="V20" s="21">
        <f>IF(X20-W20=0,1,X20-W20)</f>
        <v>15</v>
      </c>
      <c r="W20" s="67">
        <f>IF(AC20=1,0,IF(AC20=2,10,IF(AC20=3,15,IF(AC20=4,20,IF(AC20=5,30,IF(AC20=6,50,IF(AC20=7,100,150)))))))</f>
        <v>0</v>
      </c>
      <c r="X20" s="67">
        <f>IF(AD20=1,0,IF(AD20=2,10,IF(AD20=3,15,IF(AD20=4,20,IF(AD20=5,30,IF(AD20=6,50,IF(AD20=7,100,150)))))))</f>
        <v>15</v>
      </c>
      <c r="Y20" s="9">
        <v>3</v>
      </c>
      <c r="Z20" s="9">
        <v>15</v>
      </c>
      <c r="AA20" s="9">
        <v>-50</v>
      </c>
      <c r="AC20" s="19">
        <v>1</v>
      </c>
      <c r="AD20" s="19">
        <v>3</v>
      </c>
      <c r="AL20" s="9"/>
    </row>
    <row r="21" spans="1:38" ht="18" customHeight="1" thickBot="1">
      <c r="A21" s="2"/>
      <c r="B21" s="2"/>
      <c r="C21" s="2"/>
      <c r="D21" s="2"/>
      <c r="E21" s="3"/>
      <c r="G21" s="6"/>
      <c r="H21" s="257" t="s">
        <v>126</v>
      </c>
      <c r="I21" s="23"/>
      <c r="J21" s="12"/>
      <c r="K21" s="14"/>
      <c r="L21" s="13"/>
      <c r="M21" s="13"/>
      <c r="N21" s="15"/>
      <c r="R21" s="44">
        <f>ROUNDUP(T21/3600*$T$3/100,0)*100</f>
        <v>0</v>
      </c>
      <c r="S21" s="45">
        <f>T21/3600</f>
        <v>0</v>
      </c>
      <c r="T21" s="26">
        <f>IF(AND(AB8=TRUE,AE8=TRUE,R6&gt;0),V22*V23*Y14,0)</f>
        <v>0</v>
      </c>
      <c r="U21" s="57" t="s">
        <v>11</v>
      </c>
      <c r="V21" s="20"/>
      <c r="W21" s="29"/>
      <c r="X21" s="29"/>
      <c r="Y21" s="9">
        <v>5</v>
      </c>
      <c r="Z21" s="9">
        <v>20</v>
      </c>
      <c r="AA21" s="9">
        <v>-30</v>
      </c>
      <c r="AL21" s="9"/>
    </row>
    <row r="22" spans="1:38" ht="18" customHeight="1">
      <c r="A22" s="2"/>
      <c r="B22" s="2"/>
      <c r="C22" s="2"/>
      <c r="D22" s="2"/>
      <c r="E22" s="1"/>
      <c r="J22" s="203" t="s">
        <v>118</v>
      </c>
      <c r="L22" s="2"/>
      <c r="M22" s="2"/>
      <c r="N22" s="14" t="s">
        <v>2</v>
      </c>
      <c r="O22" s="14"/>
      <c r="R22" s="46"/>
      <c r="S22" s="47"/>
      <c r="T22" s="48"/>
      <c r="U22" s="49" t="s">
        <v>0</v>
      </c>
      <c r="V22" s="13">
        <f>ROUNDUP(V18/W22+IF(V18&gt;2,1,0),0)</f>
        <v>3</v>
      </c>
      <c r="W22" s="29">
        <f>IF(AC22=1,1,IF(AC22=2,2,IF(AC22=3,3,IF(AC22=4,5,10))))</f>
        <v>10</v>
      </c>
      <c r="X22" s="29"/>
      <c r="Y22" s="9">
        <v>10</v>
      </c>
      <c r="Z22" s="9">
        <v>30</v>
      </c>
      <c r="AA22" s="9">
        <v>-20</v>
      </c>
      <c r="AC22" s="19">
        <v>5</v>
      </c>
      <c r="AL22" s="9"/>
    </row>
    <row r="23" spans="1:38" ht="18" customHeight="1">
      <c r="A23" s="2"/>
      <c r="B23" s="2"/>
      <c r="C23" s="2"/>
      <c r="D23" s="2"/>
      <c r="E23" s="3"/>
      <c r="J23" s="203" t="s">
        <v>119</v>
      </c>
      <c r="L23" s="2"/>
      <c r="M23" s="2"/>
      <c r="N23" s="14" t="s">
        <v>2</v>
      </c>
      <c r="O23" s="14"/>
      <c r="R23" s="50"/>
      <c r="S23" s="47"/>
      <c r="U23" s="2"/>
      <c r="V23" s="13">
        <f>ROUNDUP(V19/W23+IF(V19&gt;2,1,0),0)</f>
        <v>3</v>
      </c>
      <c r="W23" s="29">
        <f>IF(AC23=1,1,IF(AC23=2,2,IF(AC23=3,3,IF(AC23=4,5,10))))</f>
        <v>10</v>
      </c>
      <c r="X23" s="29"/>
      <c r="Y23" s="9"/>
      <c r="Z23" s="9">
        <v>50</v>
      </c>
      <c r="AA23" s="9">
        <v>-10</v>
      </c>
      <c r="AC23" s="19">
        <v>5</v>
      </c>
      <c r="AL23" s="9"/>
    </row>
    <row r="24" spans="1:38" ht="18" customHeight="1">
      <c r="A24" s="2"/>
      <c r="B24" s="2"/>
      <c r="C24" s="2"/>
      <c r="D24" s="2"/>
      <c r="E24" s="3"/>
      <c r="J24" s="203" t="s">
        <v>120</v>
      </c>
      <c r="L24" s="2"/>
      <c r="M24" s="2"/>
      <c r="N24" s="14" t="s">
        <v>2</v>
      </c>
      <c r="O24" s="14"/>
      <c r="R24" s="27">
        <f>IF(SUM(R18:R22)&gt;0,IF(SUM(S18:S22)&gt;16,10000,IF(SUM(S18:S22)&gt;5,5000,5000)),0)</f>
        <v>0</v>
      </c>
      <c r="S24" s="33">
        <f>IF(SUM(S18:S22)&gt;0,IF(SUM(S18:S22)&gt;16,2,IF(SUM(S18:S22)&gt;5,1,0)),0)</f>
        <v>0</v>
      </c>
      <c r="T24" s="2"/>
      <c r="V24" s="13">
        <f>ROUNDUP(V20/W24,0)+1</f>
        <v>4</v>
      </c>
      <c r="W24" s="29">
        <f>IF(AC24=1,1,IF(AC24=2,2,IF(AC24=3,3,IF(AC24=4,5,10))))</f>
        <v>5</v>
      </c>
      <c r="X24" s="29"/>
      <c r="Y24" s="9"/>
      <c r="Z24" s="9">
        <v>100</v>
      </c>
      <c r="AA24" s="9">
        <v>0</v>
      </c>
      <c r="AC24" s="19">
        <v>4</v>
      </c>
      <c r="AL24" s="9"/>
    </row>
    <row r="25" spans="1:38" ht="18" customHeight="1" thickBot="1">
      <c r="A25" s="2"/>
      <c r="B25" s="2"/>
      <c r="C25" s="2"/>
      <c r="D25" s="2"/>
      <c r="F25" s="4"/>
      <c r="G25" s="4"/>
      <c r="H25" s="4"/>
      <c r="I25" s="2"/>
      <c r="J25" s="2"/>
      <c r="K25" s="2"/>
      <c r="L25" s="2"/>
      <c r="M25" s="2"/>
      <c r="R25" s="51"/>
      <c r="S25" s="52"/>
      <c r="X25" s="9"/>
      <c r="Y25" s="9"/>
      <c r="Z25" s="9">
        <v>150</v>
      </c>
      <c r="AA25" s="9">
        <v>10</v>
      </c>
      <c r="AL25" s="9"/>
    </row>
    <row r="26" spans="1:38" ht="18" customHeight="1" thickBot="1">
      <c r="A26" s="2"/>
      <c r="B26" s="2"/>
      <c r="C26" s="2"/>
      <c r="D26" s="2"/>
      <c r="E26" s="3"/>
      <c r="F26" s="2"/>
      <c r="G26" s="16"/>
      <c r="H26" s="2"/>
      <c r="I26" s="2"/>
      <c r="J26" s="2"/>
      <c r="K26" s="2"/>
      <c r="L26" s="2"/>
      <c r="M26" s="2"/>
      <c r="N26" s="194" t="s">
        <v>187</v>
      </c>
      <c r="O26" s="195"/>
      <c r="P26" s="259" t="str">
        <f>R26</f>
        <v/>
      </c>
      <c r="Q26" s="105" t="s">
        <v>110</v>
      </c>
      <c r="R26" s="34" t="str">
        <f>IF(ROUNDUP(SUM(R18:R24)/1000,0)*1000=0,"",ROUNDUP(SUM(R18:R24)/1000,0)*1000)</f>
        <v/>
      </c>
      <c r="S26" s="38">
        <f>ROUNDUP(SUM(S18:S24),0)</f>
        <v>0</v>
      </c>
      <c r="X26" s="9"/>
      <c r="Y26" s="9"/>
      <c r="Z26" s="9">
        <v>200</v>
      </c>
      <c r="AA26" s="9">
        <v>20</v>
      </c>
      <c r="AD26" s="1"/>
      <c r="AL26" s="9"/>
    </row>
    <row r="27" spans="1:38" ht="18" customHeight="1" thickBot="1">
      <c r="A27" s="2"/>
      <c r="B27" s="2"/>
      <c r="C27" s="2"/>
      <c r="D27" s="2"/>
      <c r="E27" s="3"/>
      <c r="F27" s="2"/>
      <c r="G27" s="2"/>
      <c r="H27" s="2"/>
      <c r="I27" s="2"/>
      <c r="J27" s="2"/>
      <c r="K27" s="2"/>
      <c r="L27" s="2"/>
      <c r="M27" s="2"/>
      <c r="N27" s="198" t="s">
        <v>188</v>
      </c>
      <c r="O27" s="252"/>
      <c r="P27" s="260" t="str">
        <f>S27</f>
        <v/>
      </c>
      <c r="Q27" s="105" t="s">
        <v>111</v>
      </c>
      <c r="R27" s="59">
        <f>SUM(R18:R25)</f>
        <v>0</v>
      </c>
      <c r="S27" s="66" t="str">
        <f>IF(ROUND(S26/7,1)=0,"",IF(ROUND(S26/7,1)&lt;1,1,(ROUNDUP(S26/7,0))))</f>
        <v/>
      </c>
      <c r="X27" s="9"/>
      <c r="Y27" s="9"/>
      <c r="Z27" s="9"/>
      <c r="AA27" s="9">
        <v>30</v>
      </c>
      <c r="AD27" s="1"/>
      <c r="AL27" s="9"/>
    </row>
    <row r="28" spans="1:38" ht="18" customHeight="1">
      <c r="A28" s="2"/>
      <c r="B28" s="2"/>
      <c r="C28" s="2"/>
      <c r="D28" s="2"/>
      <c r="E28" s="3"/>
      <c r="F28" s="2"/>
      <c r="G28" s="2"/>
      <c r="H28" s="4"/>
      <c r="I28" s="2"/>
      <c r="J28" s="2"/>
      <c r="M28" s="2"/>
      <c r="AA28" s="9">
        <v>50</v>
      </c>
      <c r="AB28" s="1"/>
      <c r="AC28" s="1"/>
      <c r="AD28" s="1"/>
      <c r="AL28" s="9"/>
    </row>
    <row r="29" spans="1:38" ht="18" customHeight="1">
      <c r="A29" s="2"/>
      <c r="B29" s="2"/>
      <c r="C29" s="2"/>
      <c r="D29" s="2"/>
      <c r="E29" s="2"/>
      <c r="F29" s="2"/>
      <c r="G29" s="2"/>
      <c r="H29" s="4"/>
      <c r="I29" s="2"/>
      <c r="J29" s="2"/>
      <c r="M29" s="2"/>
      <c r="AA29" s="9">
        <v>70</v>
      </c>
      <c r="AL29" s="9"/>
    </row>
    <row r="30" spans="1:38" ht="18" customHeight="1">
      <c r="A30" s="2"/>
      <c r="B30" s="58"/>
      <c r="C30" s="2"/>
      <c r="D30" s="2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U30" s="80"/>
      <c r="AA30" s="1">
        <v>90</v>
      </c>
      <c r="AB30" s="1"/>
      <c r="AC30" s="1"/>
      <c r="AF30" s="80"/>
      <c r="AH30" s="6"/>
      <c r="AI30" s="6"/>
      <c r="AL30" s="9"/>
    </row>
    <row r="31" spans="1:38" ht="18" customHeight="1">
      <c r="A31" s="2"/>
      <c r="B31" s="58"/>
      <c r="C31" s="2"/>
      <c r="D31" s="2"/>
      <c r="E31" s="3"/>
      <c r="F31" s="4"/>
      <c r="G31" s="4"/>
      <c r="H31" s="2"/>
      <c r="I31" s="2"/>
      <c r="J31" s="2"/>
      <c r="K31" s="2"/>
      <c r="L31" s="2"/>
      <c r="M31" s="2"/>
      <c r="T31" s="32"/>
      <c r="U31" s="202"/>
      <c r="V31" s="208" t="s">
        <v>27</v>
      </c>
      <c r="W31" s="209" t="s">
        <v>191</v>
      </c>
      <c r="X31" s="209" t="s">
        <v>192</v>
      </c>
      <c r="Y31" s="210" t="s">
        <v>165</v>
      </c>
      <c r="AB31" s="6"/>
      <c r="AC31" s="6"/>
      <c r="AL31" s="9"/>
    </row>
    <row r="32" spans="1:38" ht="18" customHeight="1" thickBot="1">
      <c r="A32" s="2"/>
      <c r="C32" s="2"/>
      <c r="D32" s="2"/>
      <c r="F32" s="4"/>
      <c r="H32" s="17"/>
      <c r="T32" s="61"/>
      <c r="U32" s="212" t="s">
        <v>18</v>
      </c>
      <c r="V32" s="107">
        <v>4</v>
      </c>
      <c r="W32" s="107">
        <v>120</v>
      </c>
      <c r="X32" s="107">
        <v>900</v>
      </c>
      <c r="Y32" s="105">
        <v>1</v>
      </c>
      <c r="AA32" s="1"/>
      <c r="AB32" s="9" t="s">
        <v>6</v>
      </c>
      <c r="AC32" s="9" t="s">
        <v>21</v>
      </c>
      <c r="AE32" s="1" t="s">
        <v>7</v>
      </c>
      <c r="AK32" s="1"/>
      <c r="AL32" s="9"/>
    </row>
    <row r="33" spans="1:38" ht="18" customHeight="1" thickBot="1">
      <c r="A33" s="2"/>
      <c r="B33" s="8"/>
      <c r="C33" s="143" t="s">
        <v>121</v>
      </c>
      <c r="E33" s="1"/>
      <c r="H33" s="256" t="s">
        <v>122</v>
      </c>
      <c r="I33" s="23"/>
      <c r="K33" s="2"/>
      <c r="L33" s="23"/>
      <c r="R33" s="64" t="s">
        <v>8</v>
      </c>
      <c r="S33" s="62" t="s">
        <v>10</v>
      </c>
      <c r="T33" s="63" t="s">
        <v>7</v>
      </c>
      <c r="U33" s="212" t="s">
        <v>17</v>
      </c>
      <c r="V33" s="107">
        <v>20</v>
      </c>
      <c r="W33" s="107">
        <v>120</v>
      </c>
      <c r="X33" s="107">
        <v>900</v>
      </c>
      <c r="Y33" s="107">
        <v>120</v>
      </c>
      <c r="AA33" s="6" t="s">
        <v>22</v>
      </c>
      <c r="AB33" s="19" t="b">
        <v>0</v>
      </c>
      <c r="AC33" s="19" t="b">
        <v>0</v>
      </c>
      <c r="AD33" s="9">
        <v>0</v>
      </c>
      <c r="AE33" s="19" t="b">
        <v>0</v>
      </c>
      <c r="AL33" s="9"/>
    </row>
    <row r="34" spans="1:38" ht="18" customHeight="1" thickBot="1">
      <c r="A34" s="2"/>
      <c r="B34" s="2"/>
      <c r="C34" s="2"/>
      <c r="D34" s="109" t="s">
        <v>92</v>
      </c>
      <c r="E34" s="153"/>
      <c r="F34" s="154" t="s">
        <v>152</v>
      </c>
      <c r="H34" s="6"/>
      <c r="J34" s="109" t="s">
        <v>234</v>
      </c>
      <c r="K34" s="2"/>
      <c r="L34" s="2"/>
      <c r="M34" s="109" t="s">
        <v>235</v>
      </c>
      <c r="P34" s="105" t="s">
        <v>114</v>
      </c>
      <c r="R34" s="42">
        <f>IF(AC33=TRUE,IF(E34&gt;0,E34,0))+IF(AC34=TRUE,IF(E35&gt;0,E35,0))+IF(AC35=TRUE,IF(E36&gt;0,E36,0))</f>
        <v>0</v>
      </c>
      <c r="S34" s="53">
        <f>IF(AB33=TRUE,1,0)+IF(AB34=TRUE,1,0)+IF(AB35=TRUE,1,0)</f>
        <v>0</v>
      </c>
      <c r="T34" s="54">
        <f>IF(AE33=TRUE,1,0)+IF(AE35=TRUE,1,0)+IF(AE34=TRUE,1,0)</f>
        <v>0</v>
      </c>
      <c r="U34" s="221" t="s">
        <v>201</v>
      </c>
      <c r="V34" s="107">
        <v>10</v>
      </c>
      <c r="W34" s="107">
        <v>240</v>
      </c>
      <c r="X34" s="107">
        <v>1500</v>
      </c>
      <c r="Y34" s="107">
        <v>60</v>
      </c>
      <c r="Z34" s="1" t="s">
        <v>9</v>
      </c>
      <c r="AA34" s="9" t="s">
        <v>24</v>
      </c>
      <c r="AB34" s="19" t="b">
        <v>0</v>
      </c>
      <c r="AC34" s="19" t="b">
        <v>0</v>
      </c>
      <c r="AD34" s="9">
        <v>90</v>
      </c>
      <c r="AE34" s="19" t="b">
        <v>0</v>
      </c>
      <c r="AL34" s="9"/>
    </row>
    <row r="35" spans="1:38" ht="18" customHeight="1">
      <c r="A35" s="2"/>
      <c r="B35" s="2"/>
      <c r="C35" s="2"/>
      <c r="D35" s="109" t="s">
        <v>93</v>
      </c>
      <c r="E35" s="153"/>
      <c r="F35" s="154" t="s">
        <v>152</v>
      </c>
      <c r="H35" s="6"/>
      <c r="I35" s="6"/>
      <c r="J35" s="109" t="s">
        <v>113</v>
      </c>
      <c r="K35" s="2"/>
      <c r="L35" s="2"/>
      <c r="M35" s="109" t="s">
        <v>100</v>
      </c>
      <c r="P35" s="105" t="s">
        <v>104</v>
      </c>
      <c r="U35" s="221" t="s">
        <v>203</v>
      </c>
      <c r="V35" s="107">
        <v>7</v>
      </c>
      <c r="W35" s="107">
        <v>120</v>
      </c>
      <c r="X35" s="107">
        <v>900</v>
      </c>
      <c r="Y35" s="107">
        <v>60</v>
      </c>
      <c r="AA35" s="9" t="s">
        <v>23</v>
      </c>
      <c r="AB35" s="19" t="b">
        <v>0</v>
      </c>
      <c r="AC35" s="19" t="b">
        <v>0</v>
      </c>
      <c r="AD35" s="9">
        <v>180</v>
      </c>
      <c r="AE35" s="39" t="b">
        <v>0</v>
      </c>
      <c r="AL35" s="9"/>
    </row>
    <row r="36" spans="1:38" ht="18" customHeight="1">
      <c r="A36" s="2"/>
      <c r="B36" s="2"/>
      <c r="C36" s="2"/>
      <c r="D36" s="109" t="s">
        <v>94</v>
      </c>
      <c r="E36" s="153"/>
      <c r="F36" s="154" t="s">
        <v>152</v>
      </c>
      <c r="H36" s="6"/>
      <c r="I36" s="6"/>
      <c r="J36" s="109" t="s">
        <v>25</v>
      </c>
      <c r="K36" s="2"/>
      <c r="L36" s="2"/>
      <c r="M36" s="107" t="s">
        <v>28</v>
      </c>
      <c r="P36" s="107" t="s">
        <v>239</v>
      </c>
      <c r="U36" s="221" t="s">
        <v>205</v>
      </c>
      <c r="V36" s="107">
        <v>8</v>
      </c>
      <c r="W36" s="107">
        <v>120</v>
      </c>
      <c r="X36" s="107">
        <v>900</v>
      </c>
      <c r="Y36" s="107">
        <v>60</v>
      </c>
      <c r="Z36" s="9"/>
      <c r="AA36" s="9" t="s">
        <v>15</v>
      </c>
      <c r="AB36" s="9" t="b">
        <f>OR(AB33=TRUE,AB34=TRUE,AB35=TRUE)</f>
        <v>0</v>
      </c>
      <c r="AC36" s="9" t="b">
        <f>OR(AC33=TRUE,AC34=TRUE,AC35=TRUE)</f>
        <v>0</v>
      </c>
      <c r="AE36" s="9" t="b">
        <f>OR(AE33=TRUE,AE34=TRUE,AE35=TRUE)</f>
        <v>0</v>
      </c>
      <c r="AL36" s="9"/>
    </row>
    <row r="37" spans="1:38" ht="18" customHeight="1">
      <c r="A37" s="2"/>
      <c r="B37" s="2"/>
      <c r="C37" s="2"/>
      <c r="D37" s="109"/>
      <c r="E37" s="267"/>
      <c r="F37" s="154"/>
      <c r="H37" s="6"/>
      <c r="I37" s="6"/>
      <c r="J37" s="109" t="s">
        <v>238</v>
      </c>
      <c r="K37" s="2"/>
      <c r="L37" s="2"/>
      <c r="M37" s="107"/>
      <c r="P37" s="9"/>
      <c r="U37" s="212" t="s">
        <v>19</v>
      </c>
      <c r="V37" s="107">
        <v>10</v>
      </c>
      <c r="W37" s="105">
        <v>120</v>
      </c>
      <c r="X37" s="107">
        <v>1800</v>
      </c>
      <c r="Y37" s="105">
        <v>60</v>
      </c>
      <c r="Z37" s="9"/>
      <c r="AL37" s="9"/>
    </row>
    <row r="38" spans="1:38" ht="18" customHeight="1">
      <c r="A38" s="2"/>
      <c r="B38" s="2"/>
      <c r="C38" s="2"/>
      <c r="D38" s="6"/>
      <c r="E38" s="28"/>
      <c r="F38" s="5"/>
      <c r="H38" s="6"/>
      <c r="I38" s="6"/>
      <c r="J38" s="9"/>
      <c r="K38" s="6"/>
      <c r="L38" s="6"/>
      <c r="O38" s="9"/>
      <c r="P38" s="6"/>
      <c r="U38" s="224" t="s">
        <v>26</v>
      </c>
      <c r="V38" s="107">
        <v>12</v>
      </c>
      <c r="W38" s="107">
        <v>120</v>
      </c>
      <c r="X38" s="107">
        <v>1800</v>
      </c>
      <c r="Y38" s="107">
        <v>60</v>
      </c>
      <c r="Z38" s="9"/>
      <c r="AL38" s="9"/>
    </row>
    <row r="39" spans="1:38" ht="18" customHeight="1">
      <c r="A39" s="2"/>
      <c r="B39" s="2"/>
      <c r="C39" s="2"/>
      <c r="D39" s="2"/>
      <c r="F39" s="6"/>
      <c r="G39" s="6"/>
      <c r="H39" s="257" t="s">
        <v>123</v>
      </c>
      <c r="I39" s="211"/>
      <c r="J39" s="145"/>
      <c r="K39" s="256" t="s">
        <v>124</v>
      </c>
      <c r="L39" s="2"/>
      <c r="M39" s="2"/>
      <c r="T39" s="9"/>
      <c r="U39" s="107">
        <v>380</v>
      </c>
      <c r="V39" s="107">
        <v>5</v>
      </c>
      <c r="W39" s="105">
        <v>120</v>
      </c>
      <c r="X39" s="107">
        <v>900</v>
      </c>
      <c r="Y39" s="105">
        <v>60</v>
      </c>
      <c r="Z39" s="9"/>
      <c r="AC39" s="1"/>
      <c r="AL39" s="9"/>
    </row>
    <row r="40" spans="1:38" ht="18" customHeight="1">
      <c r="A40" s="2"/>
      <c r="B40" s="2"/>
      <c r="C40" s="2"/>
      <c r="D40" s="2"/>
      <c r="F40" s="6"/>
      <c r="H40" s="4"/>
      <c r="I40" s="4"/>
      <c r="J40" s="109" t="s">
        <v>92</v>
      </c>
      <c r="K40" s="6"/>
      <c r="L40" s="6"/>
      <c r="M40" s="144" t="s">
        <v>115</v>
      </c>
      <c r="U40" s="221" t="s">
        <v>219</v>
      </c>
      <c r="V40" s="107">
        <v>10</v>
      </c>
      <c r="W40" s="107">
        <v>120</v>
      </c>
      <c r="X40" s="107">
        <v>900</v>
      </c>
      <c r="Y40" s="107">
        <v>60</v>
      </c>
      <c r="Z40" s="9"/>
      <c r="AC40" s="1"/>
      <c r="AL40" s="9"/>
    </row>
    <row r="41" spans="1:38" ht="18" customHeight="1">
      <c r="A41" s="2"/>
      <c r="B41" s="2"/>
      <c r="C41" s="2"/>
      <c r="D41" s="2"/>
      <c r="E41" s="3"/>
      <c r="F41" s="6"/>
      <c r="H41" s="4"/>
      <c r="I41" s="4"/>
      <c r="J41" s="109" t="s">
        <v>93</v>
      </c>
      <c r="K41" s="6"/>
      <c r="L41" s="6"/>
      <c r="M41" s="109" t="s">
        <v>116</v>
      </c>
      <c r="U41" s="105" t="s">
        <v>237</v>
      </c>
      <c r="V41" s="107">
        <v>10</v>
      </c>
      <c r="W41" s="107">
        <v>120</v>
      </c>
      <c r="X41" s="107">
        <v>900</v>
      </c>
      <c r="Y41" s="107">
        <v>60</v>
      </c>
      <c r="Z41" s="9"/>
      <c r="AC41" s="1"/>
      <c r="AL41" s="9"/>
    </row>
    <row r="42" spans="1:38" ht="18" customHeight="1">
      <c r="A42" s="2"/>
      <c r="B42" s="2"/>
      <c r="C42" s="2"/>
      <c r="D42" s="2"/>
      <c r="F42" s="6"/>
      <c r="H42" s="4"/>
      <c r="I42" s="4"/>
      <c r="J42" s="109" t="s">
        <v>94</v>
      </c>
      <c r="K42" s="6"/>
      <c r="L42" s="6"/>
      <c r="M42" s="109" t="s">
        <v>117</v>
      </c>
      <c r="U42" s="1" t="s">
        <v>15</v>
      </c>
      <c r="V42" s="31">
        <f>CHOOSE($V$43,V32,V33,V34,V35,V36,V37,V38,V39,V40,V41,V41)</f>
        <v>4</v>
      </c>
      <c r="W42" s="31">
        <f>CHOOSE($V$43,W32,W33,W34,W35,W36,W37,W38,W39,W40,W41,W41)</f>
        <v>120</v>
      </c>
      <c r="X42" s="31">
        <f>CHOOSE($V$43,X32,X33,X34,X35,X36,X37,X38,X39,X40,X41,X41)</f>
        <v>900</v>
      </c>
      <c r="Y42" s="31">
        <f>CHOOSE($V$43,Y32,Y33,Y34,Y35,Y36,Y37,Y38,Y39,Y40,Y41,Y41)</f>
        <v>1</v>
      </c>
      <c r="Z42" s="9"/>
      <c r="AC42" s="1"/>
      <c r="AL42" s="9"/>
    </row>
    <row r="43" spans="1:38" ht="18" customHeight="1">
      <c r="A43" s="2"/>
      <c r="B43" s="2"/>
      <c r="C43" s="2"/>
      <c r="D43" s="2"/>
      <c r="F43" s="6"/>
      <c r="H43" s="4"/>
      <c r="I43" s="4"/>
      <c r="J43" s="6"/>
      <c r="K43" s="2"/>
      <c r="L43" s="2"/>
      <c r="M43" s="6"/>
      <c r="P43" s="9"/>
      <c r="U43" s="30" t="s">
        <v>1</v>
      </c>
      <c r="V43" s="40">
        <v>1</v>
      </c>
      <c r="AB43" s="1"/>
      <c r="AC43" s="1"/>
      <c r="AL43" s="9"/>
    </row>
    <row r="44" spans="1:38" ht="18" customHeight="1" thickBot="1">
      <c r="A44" s="2"/>
      <c r="B44" s="2"/>
      <c r="C44" s="2"/>
      <c r="D44" s="2"/>
      <c r="E44" s="2"/>
      <c r="F44" s="2"/>
      <c r="G44" s="2"/>
      <c r="H44" s="257" t="s">
        <v>125</v>
      </c>
      <c r="I44" s="23"/>
      <c r="J44" s="2"/>
      <c r="K44" s="2"/>
      <c r="L44" s="2"/>
      <c r="M44" s="2"/>
      <c r="N44" s="2"/>
      <c r="AE44" s="22"/>
      <c r="AL44" s="9"/>
    </row>
    <row r="45" spans="1:38" ht="18" customHeight="1" thickBot="1">
      <c r="A45" s="2"/>
      <c r="B45" s="2"/>
      <c r="C45" s="2"/>
      <c r="D45" s="2"/>
      <c r="E45" s="1"/>
      <c r="J45" s="203" t="s">
        <v>118</v>
      </c>
      <c r="M45" s="6"/>
      <c r="N45" s="10" t="s">
        <v>2</v>
      </c>
      <c r="O45" s="6" t="s">
        <v>20</v>
      </c>
      <c r="Q45" s="11" t="s">
        <v>2</v>
      </c>
      <c r="R45" s="41" t="s">
        <v>4</v>
      </c>
      <c r="S45" s="42" t="s">
        <v>16</v>
      </c>
      <c r="T45" s="42" t="s">
        <v>13</v>
      </c>
      <c r="AL45" s="9"/>
    </row>
    <row r="46" spans="1:38" ht="18" customHeight="1">
      <c r="A46" s="2"/>
      <c r="B46" s="2"/>
      <c r="C46" s="2"/>
      <c r="D46" s="2"/>
      <c r="E46" s="3"/>
      <c r="J46" s="203" t="s">
        <v>119</v>
      </c>
      <c r="M46" s="6"/>
      <c r="N46" s="10" t="s">
        <v>2</v>
      </c>
      <c r="O46" s="6" t="s">
        <v>20</v>
      </c>
      <c r="Q46" s="11" t="s">
        <v>2</v>
      </c>
      <c r="R46" s="43">
        <f>ROUNDUP(T46/3600*$T$3/100,0)*100</f>
        <v>0</v>
      </c>
      <c r="S46" s="37">
        <f>T46/3600</f>
        <v>0</v>
      </c>
      <c r="T46" s="24">
        <f>IF(AND(AB36=TRUE,AE36=TRUE),R34*S34*T34*V42*V50*V51*V52,0)</f>
        <v>0</v>
      </c>
      <c r="U46" s="35" t="s">
        <v>5</v>
      </c>
      <c r="V46" s="21">
        <f>IF(X46-W46=0,1,X46-W46)</f>
        <v>20</v>
      </c>
      <c r="W46" s="67">
        <f>IF(AC46=1,-90,IF(AC46=2,-70,IF(AC46=3,-50,IF(AC46=4,-30,IF(AC46=5,-20,IF(AC46=6,-10,0))))))</f>
        <v>-10</v>
      </c>
      <c r="X46" s="67">
        <f>IF(AD46=1,0,IF(AD46=2,10,IF(AD46=3,20,IF(AD46=4,30,IF(AD46=5,50,IF(AD46=6,70,90))))))</f>
        <v>10</v>
      </c>
      <c r="Y46" s="9">
        <v>1</v>
      </c>
      <c r="Z46" s="9">
        <v>0</v>
      </c>
      <c r="AA46" s="9">
        <v>-90</v>
      </c>
      <c r="AC46" s="19">
        <v>6</v>
      </c>
      <c r="AD46" s="19">
        <v>2</v>
      </c>
      <c r="AL46" s="9"/>
    </row>
    <row r="47" spans="1:38" ht="18" customHeight="1">
      <c r="A47" s="2"/>
      <c r="B47" s="2"/>
      <c r="C47" s="2"/>
      <c r="D47" s="2"/>
      <c r="E47" s="3"/>
      <c r="J47" s="203" t="s">
        <v>120</v>
      </c>
      <c r="M47" s="6"/>
      <c r="N47" s="10" t="s">
        <v>2</v>
      </c>
      <c r="O47" s="6" t="s">
        <v>20</v>
      </c>
      <c r="Q47" s="11" t="s">
        <v>2</v>
      </c>
      <c r="R47" s="44">
        <f>ROUNDUP(T47/3600*$T$3/100,0)*100</f>
        <v>0</v>
      </c>
      <c r="S47" s="45">
        <f>T47/3600</f>
        <v>0</v>
      </c>
      <c r="T47" s="25">
        <f>IF(AND(AB36=TRUE,AE36=TRUE),R34*S34*T34*W42,0)</f>
        <v>0</v>
      </c>
      <c r="U47" s="36" t="s">
        <v>14</v>
      </c>
      <c r="V47" s="21">
        <f>IF(X47-W47=0,1,X47-W47)</f>
        <v>20</v>
      </c>
      <c r="W47" s="67">
        <f>IF(AC47=1,-50,IF(AC47=2,-30,IF(AC47=3,-20,IF(AC47=4,-10,0))))</f>
        <v>-10</v>
      </c>
      <c r="X47" s="67">
        <f>IF(AD47=1,0,IF(AD47=2,10,IF(AD47=3,20,IF(AD47=4,30,50))))</f>
        <v>10</v>
      </c>
      <c r="Y47" s="9">
        <v>2</v>
      </c>
      <c r="Z47" s="9">
        <v>10</v>
      </c>
      <c r="AA47" s="9">
        <v>-70</v>
      </c>
      <c r="AC47" s="19">
        <v>4</v>
      </c>
      <c r="AD47" s="19">
        <v>2</v>
      </c>
      <c r="AL47" s="9"/>
    </row>
    <row r="48" spans="1:38" ht="16.5" customHeight="1">
      <c r="A48" s="2"/>
      <c r="B48" s="2"/>
      <c r="C48" s="2"/>
      <c r="D48" s="2"/>
      <c r="E48" s="3"/>
      <c r="J48" s="18"/>
      <c r="M48" s="6"/>
      <c r="N48" s="10"/>
      <c r="O48" s="6"/>
      <c r="Q48" s="11"/>
      <c r="R48" s="44">
        <f>ROUNDUP(T48/3600*$T$3/100,0)*100</f>
        <v>0</v>
      </c>
      <c r="S48" s="45">
        <f>T48/3600</f>
        <v>0</v>
      </c>
      <c r="T48" s="25">
        <f>IF(AND(AB36=TRUE,AE36=TRUE,R34&gt;0),S34*X42,0)</f>
        <v>0</v>
      </c>
      <c r="U48" s="56" t="s">
        <v>3</v>
      </c>
      <c r="V48" s="21">
        <f>IF(X48-W48=0,1,X48-W48)</f>
        <v>15</v>
      </c>
      <c r="W48" s="67">
        <f>IF(AC48=1,0,IF(AC48=2,10,IF(AC48=3,15,IF(AC48=4,20,IF(AC48=5,30,IF(AC48=6,50,IF(AC48=7,100,150)))))))</f>
        <v>0</v>
      </c>
      <c r="X48" s="67">
        <f>IF(AD48=1,0,IF(AD48=2,10,IF(AD48=3,15,IF(AD48=4,20,IF(AD48=5,30,IF(AD48=6,50,IF(AD48=7,100,150)))))))</f>
        <v>15</v>
      </c>
      <c r="Y48" s="9">
        <v>3</v>
      </c>
      <c r="Z48" s="9">
        <v>15</v>
      </c>
      <c r="AA48" s="9">
        <v>-50</v>
      </c>
      <c r="AC48" s="19">
        <v>1</v>
      </c>
      <c r="AD48" s="19">
        <v>3</v>
      </c>
      <c r="AL48" s="9"/>
    </row>
    <row r="49" spans="1:38" ht="18" customHeight="1" thickBot="1">
      <c r="A49" s="2"/>
      <c r="B49" s="2"/>
      <c r="C49" s="2"/>
      <c r="D49" s="2"/>
      <c r="E49" s="3"/>
      <c r="G49" s="6"/>
      <c r="H49" s="257" t="s">
        <v>126</v>
      </c>
      <c r="I49" s="23"/>
      <c r="J49" s="12"/>
      <c r="K49" s="14"/>
      <c r="L49" s="13"/>
      <c r="M49" s="13"/>
      <c r="N49" s="15"/>
      <c r="R49" s="44">
        <f>ROUNDUP(T49/3600*$T$3/100,0)*100</f>
        <v>0</v>
      </c>
      <c r="S49" s="45">
        <f>T49/3600</f>
        <v>0</v>
      </c>
      <c r="T49" s="26">
        <f>IF(AND(AB36=TRUE,AE36=TRUE,R34&gt;0),V50*V51*Y42,0)</f>
        <v>0</v>
      </c>
      <c r="U49" s="57" t="s">
        <v>11</v>
      </c>
      <c r="V49" s="20"/>
      <c r="W49" s="29"/>
      <c r="X49" s="29"/>
      <c r="Y49" s="9">
        <v>5</v>
      </c>
      <c r="Z49" s="9">
        <v>20</v>
      </c>
      <c r="AA49" s="9">
        <v>-30</v>
      </c>
      <c r="AL49" s="9"/>
    </row>
    <row r="50" spans="1:38" ht="18" customHeight="1">
      <c r="A50" s="2"/>
      <c r="B50" s="2"/>
      <c r="C50" s="2"/>
      <c r="D50" s="2"/>
      <c r="E50" s="1"/>
      <c r="J50" s="203" t="s">
        <v>118</v>
      </c>
      <c r="L50" s="2"/>
      <c r="M50" s="2"/>
      <c r="N50" s="14" t="s">
        <v>2</v>
      </c>
      <c r="O50" s="14"/>
      <c r="R50" s="46"/>
      <c r="S50" s="47"/>
      <c r="T50" s="48"/>
      <c r="U50" s="49" t="s">
        <v>0</v>
      </c>
      <c r="V50" s="13">
        <f>ROUNDUP(V46/W50+IF(V46&gt;2,1,0),0)</f>
        <v>3</v>
      </c>
      <c r="W50" s="29">
        <f>IF(AC50=1,1,IF(AC50=2,2,IF(AC50=3,3,IF(AC50=4,5,10))))</f>
        <v>10</v>
      </c>
      <c r="X50" s="29"/>
      <c r="Y50" s="9">
        <v>10</v>
      </c>
      <c r="Z50" s="9">
        <v>30</v>
      </c>
      <c r="AA50" s="9">
        <v>-20</v>
      </c>
      <c r="AC50" s="19">
        <v>5</v>
      </c>
      <c r="AL50" s="9"/>
    </row>
    <row r="51" spans="1:38" ht="18" customHeight="1">
      <c r="A51" s="2"/>
      <c r="B51" s="2"/>
      <c r="C51" s="2"/>
      <c r="D51" s="2"/>
      <c r="E51" s="3"/>
      <c r="J51" s="203" t="s">
        <v>119</v>
      </c>
      <c r="L51" s="2"/>
      <c r="M51" s="2"/>
      <c r="N51" s="14" t="s">
        <v>2</v>
      </c>
      <c r="O51" s="14"/>
      <c r="R51" s="50"/>
      <c r="S51" s="47"/>
      <c r="U51" s="2"/>
      <c r="V51" s="13">
        <f>ROUNDUP(V47/W51+IF(V47&gt;2,1,0),0)</f>
        <v>3</v>
      </c>
      <c r="W51" s="29">
        <f>IF(AC51=1,1,IF(AC51=2,2,IF(AC51=3,3,IF(AC51=4,5,10))))</f>
        <v>10</v>
      </c>
      <c r="X51" s="29"/>
      <c r="Y51" s="9"/>
      <c r="Z51" s="9">
        <v>50</v>
      </c>
      <c r="AA51" s="9">
        <v>-10</v>
      </c>
      <c r="AC51" s="19">
        <v>5</v>
      </c>
      <c r="AL51" s="9"/>
    </row>
    <row r="52" spans="1:38" ht="18" customHeight="1">
      <c r="A52" s="2"/>
      <c r="B52" s="2"/>
      <c r="C52" s="2"/>
      <c r="D52" s="2"/>
      <c r="E52" s="3"/>
      <c r="J52" s="203" t="s">
        <v>120</v>
      </c>
      <c r="L52" s="2"/>
      <c r="M52" s="2"/>
      <c r="N52" s="14" t="s">
        <v>2</v>
      </c>
      <c r="O52" s="14"/>
      <c r="R52" s="27">
        <f>IF(SUM(R46:R50)&gt;0,IF(SUM(S46:S50)&gt;16,10000,IF(SUM(S46:S50)&gt;5,5000,5000)),0)</f>
        <v>0</v>
      </c>
      <c r="S52" s="33">
        <f>IF(SUM(S46:S50)&gt;0,IF(SUM(S46:S50)&gt;16,2,IF(SUM(S46:S50)&gt;5,1,0)),0)</f>
        <v>0</v>
      </c>
      <c r="T52" s="2"/>
      <c r="V52" s="13">
        <f>ROUNDUP(V48/W52,0)+1</f>
        <v>4</v>
      </c>
      <c r="W52" s="29">
        <f>IF(AC52=1,1,IF(AC52=2,2,IF(AC52=3,3,IF(AC52=4,5,10))))</f>
        <v>5</v>
      </c>
      <c r="X52" s="29"/>
      <c r="Y52" s="9"/>
      <c r="Z52" s="9">
        <v>100</v>
      </c>
      <c r="AA52" s="9">
        <v>0</v>
      </c>
      <c r="AC52" s="19">
        <v>4</v>
      </c>
      <c r="AL52" s="9"/>
    </row>
    <row r="53" spans="1:38" ht="18" customHeight="1" thickBot="1">
      <c r="A53" s="2"/>
      <c r="B53" s="2"/>
      <c r="C53" s="2"/>
      <c r="D53" s="2"/>
      <c r="F53" s="4"/>
      <c r="G53" s="4"/>
      <c r="H53" s="4"/>
      <c r="I53" s="2"/>
      <c r="J53" s="2"/>
      <c r="K53" s="2"/>
      <c r="L53" s="2"/>
      <c r="M53" s="2"/>
      <c r="R53" s="51"/>
      <c r="S53" s="52"/>
      <c r="X53" s="9"/>
      <c r="Y53" s="9"/>
      <c r="Z53" s="9">
        <v>150</v>
      </c>
      <c r="AA53" s="9">
        <v>10</v>
      </c>
      <c r="AL53" s="9"/>
    </row>
    <row r="54" spans="1:38" ht="18" customHeight="1" thickBot="1">
      <c r="A54" s="2"/>
      <c r="B54" s="2"/>
      <c r="C54" s="2"/>
      <c r="D54" s="2"/>
      <c r="E54" s="3"/>
      <c r="F54" s="2"/>
      <c r="G54" s="16"/>
      <c r="H54" s="2"/>
      <c r="I54" s="2"/>
      <c r="J54" s="2"/>
      <c r="K54" s="2"/>
      <c r="L54" s="2"/>
      <c r="M54" s="2"/>
      <c r="N54" s="194" t="s">
        <v>187</v>
      </c>
      <c r="O54" s="195"/>
      <c r="P54" s="259" t="str">
        <f>R54</f>
        <v/>
      </c>
      <c r="Q54" s="105" t="s">
        <v>110</v>
      </c>
      <c r="R54" s="34" t="str">
        <f>IF(ROUNDUP(SUM(R46:R52)/1000,0)*1000=0,"",ROUNDUP(SUM(R46:R52)/1000,0)*1000)</f>
        <v/>
      </c>
      <c r="S54" s="38">
        <f>ROUNDUP(SUM(S46:S52),0)</f>
        <v>0</v>
      </c>
      <c r="X54" s="9"/>
      <c r="Y54" s="9"/>
      <c r="Z54" s="9">
        <v>200</v>
      </c>
      <c r="AA54" s="9">
        <v>20</v>
      </c>
      <c r="AD54" s="1"/>
      <c r="AL54" s="9"/>
    </row>
    <row r="55" spans="1:38" ht="18" customHeight="1" thickBot="1">
      <c r="A55" s="2"/>
      <c r="B55" s="2"/>
      <c r="C55" s="2"/>
      <c r="D55" s="2"/>
      <c r="E55" s="3"/>
      <c r="F55" s="2"/>
      <c r="G55" s="2"/>
      <c r="H55" s="2"/>
      <c r="I55" s="2"/>
      <c r="J55" s="2"/>
      <c r="K55" s="2"/>
      <c r="L55" s="2"/>
      <c r="M55" s="2"/>
      <c r="N55" s="198" t="s">
        <v>188</v>
      </c>
      <c r="O55" s="252"/>
      <c r="P55" s="260" t="str">
        <f>S55</f>
        <v/>
      </c>
      <c r="Q55" s="105" t="s">
        <v>111</v>
      </c>
      <c r="R55" s="59">
        <f>SUM(R46:R53)</f>
        <v>0</v>
      </c>
      <c r="S55" s="66" t="str">
        <f>IF(ROUND(S54/7,1)=0,"",IF(ROUND(S54/7,1)&lt;1,1,(ROUNDUP(S54/7,0))))</f>
        <v/>
      </c>
      <c r="X55" s="9"/>
      <c r="Y55" s="9"/>
      <c r="Z55" s="9"/>
      <c r="AA55" s="9">
        <v>30</v>
      </c>
      <c r="AD55" s="1"/>
      <c r="AL55" s="9"/>
    </row>
    <row r="56" spans="1:38" ht="18" customHeight="1">
      <c r="A56" s="2"/>
      <c r="B56" s="2"/>
      <c r="C56" s="2"/>
      <c r="D56" s="2"/>
      <c r="E56" s="3"/>
      <c r="F56" s="2"/>
      <c r="G56" s="2"/>
      <c r="H56" s="4"/>
      <c r="I56" s="2"/>
      <c r="J56" s="2"/>
      <c r="M56" s="2"/>
      <c r="AA56" s="9">
        <v>50</v>
      </c>
      <c r="AB56" s="1"/>
      <c r="AC56" s="1"/>
      <c r="AD56" s="1"/>
      <c r="AL56" s="9"/>
    </row>
    <row r="57" spans="1:38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AA57" s="9">
        <v>70</v>
      </c>
      <c r="AL57" s="9"/>
    </row>
    <row r="58" spans="1:38" ht="18" customHeight="1">
      <c r="AA58" s="1">
        <v>90</v>
      </c>
      <c r="AL58" s="9"/>
    </row>
  </sheetData>
  <sheetProtection algorithmName="SHA-512" hashValue="q/Z65VljLnuwRWrKzGZVAm3keVU7uUG/j/pR3U0E44MgdvVvFZtlZKpV6FWiBjPKG1+kgqjFWLj+kSZ9LalpMQ==" saltValue="ybZ7rS+Y0MKnpXH4umAlsw==" spinCount="100000" sheet="1" selectLockedCells="1"/>
  <protectedRanges>
    <protectedRange sqref="E6:E10 E34:E38" name="範囲3"/>
  </protectedRanges>
  <mergeCells count="1">
    <mergeCell ref="A1:Q1"/>
  </mergeCells>
  <phoneticPr fontId="1"/>
  <pageMargins left="0.70866141732283472" right="0.70866141732283472" top="0.39370078740157483" bottom="0.39370078740157483" header="0.31496062992125984" footer="0.31496062992125984"/>
  <pageSetup paperSize="9" scale="84" orientation="portrait" horizontalDpi="1200" verticalDpi="1200" r:id="rId1"/>
  <headerFooter>
    <oddFooter>&amp;L事前測定申請書&amp;C&amp;P / &amp;N ページ</oddFooter>
  </headerFooter>
  <colBreaks count="1" manualBreakCount="1">
    <brk id="3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Check Box 1">
              <controlPr defaultSize="0" autoFill="0" autoLine="0" autoPict="0">
                <anchor moveWithCells="1">
                  <from>
                    <xdr:col>7</xdr:col>
                    <xdr:colOff>133350</xdr:colOff>
                    <xdr:row>11</xdr:row>
                    <xdr:rowOff>57150</xdr:rowOff>
                  </from>
                  <to>
                    <xdr:col>8</xdr:col>
                    <xdr:colOff>133350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2" r:id="rId5" name="Check Box 2">
              <controlPr defaultSize="0" autoFill="0" autoLine="0" autoPict="0">
                <anchor moveWithCells="1">
                  <from>
                    <xdr:col>7</xdr:col>
                    <xdr:colOff>133350</xdr:colOff>
                    <xdr:row>12</xdr:row>
                    <xdr:rowOff>47625</xdr:rowOff>
                  </from>
                  <to>
                    <xdr:col>8</xdr:col>
                    <xdr:colOff>133350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3" r:id="rId6" name="Check Box 3">
              <controlPr defaultSize="0" autoFill="0" autoLine="0" autoPict="0">
                <anchor moveWithCells="1">
                  <from>
                    <xdr:col>7</xdr:col>
                    <xdr:colOff>133350</xdr:colOff>
                    <xdr:row>13</xdr:row>
                    <xdr:rowOff>47625</xdr:rowOff>
                  </from>
                  <to>
                    <xdr:col>8</xdr:col>
                    <xdr:colOff>152400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4" r:id="rId7" name="Option Button 4">
              <controlPr defaultSize="0" autoFill="0" autoLine="0" autoPict="0">
                <anchor moveWithCells="1">
                  <from>
                    <xdr:col>7</xdr:col>
                    <xdr:colOff>161925</xdr:colOff>
                    <xdr:row>5</xdr:row>
                    <xdr:rowOff>28575</xdr:rowOff>
                  </from>
                  <to>
                    <xdr:col>8</xdr:col>
                    <xdr:colOff>190500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5" r:id="rId8" name="Option Button 5">
              <controlPr defaultSize="0" autoFill="0" autoLine="0" autoPict="0">
                <anchor moveWithCells="1">
                  <from>
                    <xdr:col>10</xdr:col>
                    <xdr:colOff>114300</xdr:colOff>
                    <xdr:row>5</xdr:row>
                    <xdr:rowOff>28575</xdr:rowOff>
                  </from>
                  <to>
                    <xdr:col>11</xdr:col>
                    <xdr:colOff>123825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6" r:id="rId9" name="Option Button 6">
              <controlPr defaultSize="0" autoFill="0" autoLine="0" autoPict="0">
                <anchor moveWithCells="1">
                  <from>
                    <xdr:col>13</xdr:col>
                    <xdr:colOff>133350</xdr:colOff>
                    <xdr:row>5</xdr:row>
                    <xdr:rowOff>28575</xdr:rowOff>
                  </from>
                  <to>
                    <xdr:col>14</xdr:col>
                    <xdr:colOff>85725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7" r:id="rId10" name="Option Button 7">
              <controlPr defaultSize="0" autoFill="0" autoLine="0" autoPict="0">
                <anchor moveWithCells="1">
                  <from>
                    <xdr:col>7</xdr:col>
                    <xdr:colOff>161925</xdr:colOff>
                    <xdr:row>6</xdr:row>
                    <xdr:rowOff>28575</xdr:rowOff>
                  </from>
                  <to>
                    <xdr:col>8</xdr:col>
                    <xdr:colOff>171450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8" r:id="rId11" name="Option Button 8">
              <controlPr defaultSize="0" autoFill="0" autoLine="0" autoPict="0">
                <anchor moveWithCells="1">
                  <from>
                    <xdr:col>10</xdr:col>
                    <xdr:colOff>114300</xdr:colOff>
                    <xdr:row>6</xdr:row>
                    <xdr:rowOff>28575</xdr:rowOff>
                  </from>
                  <to>
                    <xdr:col>11</xdr:col>
                    <xdr:colOff>114300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9" r:id="rId12" name="Option Button 9">
              <controlPr defaultSize="0" autoFill="0" autoLine="0" autoPict="0">
                <anchor moveWithCells="1">
                  <from>
                    <xdr:col>13</xdr:col>
                    <xdr:colOff>133350</xdr:colOff>
                    <xdr:row>6</xdr:row>
                    <xdr:rowOff>19050</xdr:rowOff>
                  </from>
                  <to>
                    <xdr:col>14</xdr:col>
                    <xdr:colOff>85725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0" r:id="rId13" name="Option Button 10">
              <controlPr defaultSize="0" autoFill="0" autoLine="0" autoPict="0">
                <anchor moveWithCells="1">
                  <from>
                    <xdr:col>7</xdr:col>
                    <xdr:colOff>161925</xdr:colOff>
                    <xdr:row>7</xdr:row>
                    <xdr:rowOff>28575</xdr:rowOff>
                  </from>
                  <to>
                    <xdr:col>8</xdr:col>
                    <xdr:colOff>171450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1" r:id="rId14" name="Option Button 1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38100</xdr:rowOff>
                  </from>
                  <to>
                    <xdr:col>11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2" r:id="rId15" name="Drop Down 12">
              <controlPr defaultSize="0" autoLine="0" autoPict="0">
                <anchor moveWithCells="1">
                  <from>
                    <xdr:col>12</xdr:col>
                    <xdr:colOff>161925</xdr:colOff>
                    <xdr:row>21</xdr:row>
                    <xdr:rowOff>28575</xdr:rowOff>
                  </from>
                  <to>
                    <xdr:col>12</xdr:col>
                    <xdr:colOff>733425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3" r:id="rId16" name="Drop Down 13">
              <controlPr defaultSize="0" autoLine="0" autoPict="0">
                <anchor moveWithCells="1">
                  <from>
                    <xdr:col>12</xdr:col>
                    <xdr:colOff>161925</xdr:colOff>
                    <xdr:row>22</xdr:row>
                    <xdr:rowOff>28575</xdr:rowOff>
                  </from>
                  <to>
                    <xdr:col>12</xdr:col>
                    <xdr:colOff>733425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4" r:id="rId17" name="Drop Down 14">
              <controlPr defaultSize="0" autoLine="0" autoPict="0">
                <anchor moveWithCells="1">
                  <from>
                    <xdr:col>12</xdr:col>
                    <xdr:colOff>161925</xdr:colOff>
                    <xdr:row>23</xdr:row>
                    <xdr:rowOff>28575</xdr:rowOff>
                  </from>
                  <to>
                    <xdr:col>12</xdr:col>
                    <xdr:colOff>733425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5" r:id="rId18" name="Drop Down 15">
              <controlPr defaultSize="0" autoLine="0" autoPict="0">
                <anchor moveWithCells="1">
                  <from>
                    <xdr:col>12</xdr:col>
                    <xdr:colOff>161925</xdr:colOff>
                    <xdr:row>16</xdr:row>
                    <xdr:rowOff>28575</xdr:rowOff>
                  </from>
                  <to>
                    <xdr:col>12</xdr:col>
                    <xdr:colOff>733425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6" r:id="rId19" name="Drop Down 16">
              <controlPr defaultSize="0" autoLine="0" autoPict="0">
                <anchor moveWithCells="1">
                  <from>
                    <xdr:col>12</xdr:col>
                    <xdr:colOff>161925</xdr:colOff>
                    <xdr:row>18</xdr:row>
                    <xdr:rowOff>28575</xdr:rowOff>
                  </from>
                  <to>
                    <xdr:col>12</xdr:col>
                    <xdr:colOff>733425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7" r:id="rId20" name="Drop Down 17">
              <controlPr defaultSize="0" autoLine="0" autoPict="0">
                <anchor moveWithCells="1">
                  <from>
                    <xdr:col>15</xdr:col>
                    <xdr:colOff>152400</xdr:colOff>
                    <xdr:row>16</xdr:row>
                    <xdr:rowOff>28575</xdr:rowOff>
                  </from>
                  <to>
                    <xdr:col>15</xdr:col>
                    <xdr:colOff>723900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8" r:id="rId21" name="Drop Down 18">
              <controlPr defaultSize="0" autoLine="0" autoPict="0">
                <anchor moveWithCells="1">
                  <from>
                    <xdr:col>15</xdr:col>
                    <xdr:colOff>152400</xdr:colOff>
                    <xdr:row>17</xdr:row>
                    <xdr:rowOff>28575</xdr:rowOff>
                  </from>
                  <to>
                    <xdr:col>15</xdr:col>
                    <xdr:colOff>723900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9" r:id="rId22" name="Drop Down 19">
              <controlPr defaultSize="0" autoLine="0" autoPict="0">
                <anchor moveWithCells="1">
                  <from>
                    <xdr:col>12</xdr:col>
                    <xdr:colOff>161925</xdr:colOff>
                    <xdr:row>17</xdr:row>
                    <xdr:rowOff>28575</xdr:rowOff>
                  </from>
                  <to>
                    <xdr:col>12</xdr:col>
                    <xdr:colOff>733425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0" r:id="rId23" name="Drop Down 20">
              <controlPr defaultSize="0" autoLine="0" autoPict="0">
                <anchor moveWithCells="1">
                  <from>
                    <xdr:col>15</xdr:col>
                    <xdr:colOff>152400</xdr:colOff>
                    <xdr:row>18</xdr:row>
                    <xdr:rowOff>38100</xdr:rowOff>
                  </from>
                  <to>
                    <xdr:col>15</xdr:col>
                    <xdr:colOff>723900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1" r:id="rId24" name="Check Box 21">
              <controlPr defaultSize="0" autoFill="0" autoLine="0" autoPict="0">
                <anchor moveWithCells="1">
                  <from>
                    <xdr:col>10</xdr:col>
                    <xdr:colOff>123825</xdr:colOff>
                    <xdr:row>11</xdr:row>
                    <xdr:rowOff>57150</xdr:rowOff>
                  </from>
                  <to>
                    <xdr:col>11</xdr:col>
                    <xdr:colOff>123825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2" r:id="rId25" name="Check Box 22">
              <controlPr defaultSize="0" autoFill="0" autoLine="0" autoPict="0">
                <anchor moveWithCells="1">
                  <from>
                    <xdr:col>10</xdr:col>
                    <xdr:colOff>123825</xdr:colOff>
                    <xdr:row>12</xdr:row>
                    <xdr:rowOff>47625</xdr:rowOff>
                  </from>
                  <to>
                    <xdr:col>11</xdr:col>
                    <xdr:colOff>133350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3" r:id="rId26" name="Check Box 23">
              <controlPr defaultSize="0" autoFill="0" autoLine="0" autoPict="0">
                <anchor moveWithCells="1">
                  <from>
                    <xdr:col>10</xdr:col>
                    <xdr:colOff>123825</xdr:colOff>
                    <xdr:row>13</xdr:row>
                    <xdr:rowOff>47625</xdr:rowOff>
                  </from>
                  <to>
                    <xdr:col>11</xdr:col>
                    <xdr:colOff>133350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4" r:id="rId27" name="Group Box 24">
              <controlPr defaultSize="0" autoFill="0" autoPict="0">
                <anchor moveWithCells="1">
                  <from>
                    <xdr:col>6</xdr:col>
                    <xdr:colOff>733425</xdr:colOff>
                    <xdr:row>4</xdr:row>
                    <xdr:rowOff>190500</xdr:rowOff>
                  </from>
                  <to>
                    <xdr:col>16</xdr:col>
                    <xdr:colOff>123825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5" r:id="rId28" name="Group Box 25">
              <controlPr defaultSize="0" autoFill="0" autoPict="0">
                <anchor moveWithCells="1">
                  <from>
                    <xdr:col>6</xdr:col>
                    <xdr:colOff>733425</xdr:colOff>
                    <xdr:row>10</xdr:row>
                    <xdr:rowOff>180975</xdr:rowOff>
                  </from>
                  <to>
                    <xdr:col>9</xdr:col>
                    <xdr:colOff>742950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6" r:id="rId29" name="Group Box 26">
              <controlPr defaultSize="0" autoFill="0" autoPict="0">
                <anchor moveWithCells="1">
                  <from>
                    <xdr:col>9</xdr:col>
                    <xdr:colOff>866775</xdr:colOff>
                    <xdr:row>10</xdr:row>
                    <xdr:rowOff>190500</xdr:rowOff>
                  </from>
                  <to>
                    <xdr:col>12</xdr:col>
                    <xdr:colOff>781050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7" r:id="rId30" name="Group Box 27">
              <controlPr defaultSize="0" autoFill="0" autoPict="0">
                <anchor moveWithCells="1">
                  <from>
                    <xdr:col>6</xdr:col>
                    <xdr:colOff>762000</xdr:colOff>
                    <xdr:row>15</xdr:row>
                    <xdr:rowOff>190500</xdr:rowOff>
                  </from>
                  <to>
                    <xdr:col>16</xdr:col>
                    <xdr:colOff>180975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8" r:id="rId31" name="Group Box 28">
              <controlPr defaultSize="0" autoFill="0" autoPict="0">
                <anchor moveWithCells="1">
                  <from>
                    <xdr:col>6</xdr:col>
                    <xdr:colOff>762000</xdr:colOff>
                    <xdr:row>20</xdr:row>
                    <xdr:rowOff>180975</xdr:rowOff>
                  </from>
                  <to>
                    <xdr:col>14</xdr:col>
                    <xdr:colOff>19050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9" r:id="rId32" name="Check Box 29">
              <controlPr defaultSize="0" autoFill="0" autoLine="0" autoPict="0">
                <anchor moveWithCells="1">
                  <from>
                    <xdr:col>7</xdr:col>
                    <xdr:colOff>133350</xdr:colOff>
                    <xdr:row>39</xdr:row>
                    <xdr:rowOff>38100</xdr:rowOff>
                  </from>
                  <to>
                    <xdr:col>8</xdr:col>
                    <xdr:colOff>133350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0" r:id="rId33" name="Check Box 30">
              <controlPr defaultSize="0" autoFill="0" autoLine="0" autoPict="0">
                <anchor moveWithCells="1">
                  <from>
                    <xdr:col>7</xdr:col>
                    <xdr:colOff>133350</xdr:colOff>
                    <xdr:row>40</xdr:row>
                    <xdr:rowOff>28575</xdr:rowOff>
                  </from>
                  <to>
                    <xdr:col>8</xdr:col>
                    <xdr:colOff>133350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1" r:id="rId34" name="Check Box 31">
              <controlPr defaultSize="0" autoFill="0" autoLine="0" autoPict="0">
                <anchor moveWithCells="1">
                  <from>
                    <xdr:col>7</xdr:col>
                    <xdr:colOff>133350</xdr:colOff>
                    <xdr:row>41</xdr:row>
                    <xdr:rowOff>38100</xdr:rowOff>
                  </from>
                  <to>
                    <xdr:col>8</xdr:col>
                    <xdr:colOff>152400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2" r:id="rId35" name="Option Button 32">
              <controlPr defaultSize="0" autoFill="0" autoLine="0" autoPict="0">
                <anchor moveWithCells="1">
                  <from>
                    <xdr:col>7</xdr:col>
                    <xdr:colOff>161925</xdr:colOff>
                    <xdr:row>33</xdr:row>
                    <xdr:rowOff>28575</xdr:rowOff>
                  </from>
                  <to>
                    <xdr:col>8</xdr:col>
                    <xdr:colOff>190500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3" r:id="rId36" name="Option Button 33">
              <controlPr defaultSize="0" autoFill="0" autoLine="0" autoPict="0">
                <anchor moveWithCells="1">
                  <from>
                    <xdr:col>10</xdr:col>
                    <xdr:colOff>123825</xdr:colOff>
                    <xdr:row>33</xdr:row>
                    <xdr:rowOff>28575</xdr:rowOff>
                  </from>
                  <to>
                    <xdr:col>11</xdr:col>
                    <xdr:colOff>152400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4" r:id="rId37" name="Option Button 34">
              <controlPr defaultSize="0" autoFill="0" autoLine="0" autoPict="0">
                <anchor moveWithCells="1">
                  <from>
                    <xdr:col>13</xdr:col>
                    <xdr:colOff>133350</xdr:colOff>
                    <xdr:row>33</xdr:row>
                    <xdr:rowOff>28575</xdr:rowOff>
                  </from>
                  <to>
                    <xdr:col>14</xdr:col>
                    <xdr:colOff>85725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5" r:id="rId38" name="Option Button 35">
              <controlPr defaultSize="0" autoFill="0" autoLine="0" autoPict="0">
                <anchor moveWithCells="1">
                  <from>
                    <xdr:col>7</xdr:col>
                    <xdr:colOff>161925</xdr:colOff>
                    <xdr:row>34</xdr:row>
                    <xdr:rowOff>19050</xdr:rowOff>
                  </from>
                  <to>
                    <xdr:col>8</xdr:col>
                    <xdr:colOff>171450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6" r:id="rId39" name="Option Button 36">
              <controlPr defaultSize="0" autoFill="0" autoLine="0" autoPict="0">
                <anchor moveWithCells="1">
                  <from>
                    <xdr:col>10</xdr:col>
                    <xdr:colOff>123825</xdr:colOff>
                    <xdr:row>34</xdr:row>
                    <xdr:rowOff>19050</xdr:rowOff>
                  </from>
                  <to>
                    <xdr:col>11</xdr:col>
                    <xdr:colOff>123825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7" r:id="rId40" name="Option Button 37">
              <controlPr defaultSize="0" autoFill="0" autoLine="0" autoPict="0">
                <anchor moveWithCells="1">
                  <from>
                    <xdr:col>13</xdr:col>
                    <xdr:colOff>133350</xdr:colOff>
                    <xdr:row>34</xdr:row>
                    <xdr:rowOff>19050</xdr:rowOff>
                  </from>
                  <to>
                    <xdr:col>14</xdr:col>
                    <xdr:colOff>85725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8" r:id="rId41" name="Option Button 38">
              <controlPr defaultSize="0" autoFill="0" autoLine="0" autoPict="0">
                <anchor moveWithCells="1">
                  <from>
                    <xdr:col>7</xdr:col>
                    <xdr:colOff>161925</xdr:colOff>
                    <xdr:row>35</xdr:row>
                    <xdr:rowOff>19050</xdr:rowOff>
                  </from>
                  <to>
                    <xdr:col>8</xdr:col>
                    <xdr:colOff>171450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9" r:id="rId42" name="Option Button 39">
              <controlPr defaultSize="0" autoFill="0" autoLine="0" autoPict="0">
                <anchor moveWithCells="1">
                  <from>
                    <xdr:col>10</xdr:col>
                    <xdr:colOff>123825</xdr:colOff>
                    <xdr:row>35</xdr:row>
                    <xdr:rowOff>28575</xdr:rowOff>
                  </from>
                  <to>
                    <xdr:col>11</xdr:col>
                    <xdr:colOff>133350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0" r:id="rId43" name="Drop Down 40">
              <controlPr defaultSize="0" autoLine="0" autoPict="0">
                <anchor moveWithCells="1">
                  <from>
                    <xdr:col>12</xdr:col>
                    <xdr:colOff>161925</xdr:colOff>
                    <xdr:row>49</xdr:row>
                    <xdr:rowOff>28575</xdr:rowOff>
                  </from>
                  <to>
                    <xdr:col>12</xdr:col>
                    <xdr:colOff>733425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1" r:id="rId44" name="Drop Down 41">
              <controlPr defaultSize="0" autoLine="0" autoPict="0">
                <anchor moveWithCells="1">
                  <from>
                    <xdr:col>12</xdr:col>
                    <xdr:colOff>161925</xdr:colOff>
                    <xdr:row>50</xdr:row>
                    <xdr:rowOff>28575</xdr:rowOff>
                  </from>
                  <to>
                    <xdr:col>12</xdr:col>
                    <xdr:colOff>733425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2" r:id="rId45" name="Drop Down 42">
              <controlPr defaultSize="0" autoLine="0" autoPict="0">
                <anchor moveWithCells="1">
                  <from>
                    <xdr:col>12</xdr:col>
                    <xdr:colOff>161925</xdr:colOff>
                    <xdr:row>51</xdr:row>
                    <xdr:rowOff>28575</xdr:rowOff>
                  </from>
                  <to>
                    <xdr:col>12</xdr:col>
                    <xdr:colOff>733425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3" r:id="rId46" name="Drop Down 43">
              <controlPr defaultSize="0" autoLine="0" autoPict="0">
                <anchor moveWithCells="1">
                  <from>
                    <xdr:col>12</xdr:col>
                    <xdr:colOff>161925</xdr:colOff>
                    <xdr:row>44</xdr:row>
                    <xdr:rowOff>28575</xdr:rowOff>
                  </from>
                  <to>
                    <xdr:col>12</xdr:col>
                    <xdr:colOff>733425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4" r:id="rId47" name="Drop Down 44">
              <controlPr defaultSize="0" autoLine="0" autoPict="0">
                <anchor moveWithCells="1">
                  <from>
                    <xdr:col>12</xdr:col>
                    <xdr:colOff>161925</xdr:colOff>
                    <xdr:row>46</xdr:row>
                    <xdr:rowOff>28575</xdr:rowOff>
                  </from>
                  <to>
                    <xdr:col>12</xdr:col>
                    <xdr:colOff>733425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5" r:id="rId48" name="Drop Down 45">
              <controlPr defaultSize="0" autoLine="0" autoPict="0">
                <anchor moveWithCells="1">
                  <from>
                    <xdr:col>15</xdr:col>
                    <xdr:colOff>152400</xdr:colOff>
                    <xdr:row>44</xdr:row>
                    <xdr:rowOff>28575</xdr:rowOff>
                  </from>
                  <to>
                    <xdr:col>15</xdr:col>
                    <xdr:colOff>723900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6" r:id="rId49" name="Drop Down 46">
              <controlPr defaultSize="0" autoLine="0" autoPict="0">
                <anchor moveWithCells="1">
                  <from>
                    <xdr:col>15</xdr:col>
                    <xdr:colOff>152400</xdr:colOff>
                    <xdr:row>45</xdr:row>
                    <xdr:rowOff>28575</xdr:rowOff>
                  </from>
                  <to>
                    <xdr:col>15</xdr:col>
                    <xdr:colOff>723900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7" r:id="rId50" name="Drop Down 47">
              <controlPr defaultSize="0" autoLine="0" autoPict="0">
                <anchor moveWithCells="1">
                  <from>
                    <xdr:col>12</xdr:col>
                    <xdr:colOff>161925</xdr:colOff>
                    <xdr:row>45</xdr:row>
                    <xdr:rowOff>28575</xdr:rowOff>
                  </from>
                  <to>
                    <xdr:col>12</xdr:col>
                    <xdr:colOff>733425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8" r:id="rId51" name="Drop Down 48">
              <controlPr defaultSize="0" autoLine="0" autoPict="0">
                <anchor moveWithCells="1">
                  <from>
                    <xdr:col>15</xdr:col>
                    <xdr:colOff>152400</xdr:colOff>
                    <xdr:row>46</xdr:row>
                    <xdr:rowOff>38100</xdr:rowOff>
                  </from>
                  <to>
                    <xdr:col>15</xdr:col>
                    <xdr:colOff>723900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9" r:id="rId52" name="Check Box 49">
              <controlPr defaultSize="0" autoFill="0" autoLine="0" autoPict="0">
                <anchor moveWithCells="1">
                  <from>
                    <xdr:col>10</xdr:col>
                    <xdr:colOff>123825</xdr:colOff>
                    <xdr:row>39</xdr:row>
                    <xdr:rowOff>38100</xdr:rowOff>
                  </from>
                  <to>
                    <xdr:col>11</xdr:col>
                    <xdr:colOff>123825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0" r:id="rId53" name="Check Box 50">
              <controlPr defaultSize="0" autoFill="0" autoLine="0" autoPict="0">
                <anchor moveWithCells="1">
                  <from>
                    <xdr:col>10</xdr:col>
                    <xdr:colOff>123825</xdr:colOff>
                    <xdr:row>40</xdr:row>
                    <xdr:rowOff>38100</xdr:rowOff>
                  </from>
                  <to>
                    <xdr:col>11</xdr:col>
                    <xdr:colOff>133350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1" r:id="rId54" name="Check Box 51">
              <controlPr defaultSize="0" autoFill="0" autoLine="0" autoPict="0">
                <anchor moveWithCells="1">
                  <from>
                    <xdr:col>10</xdr:col>
                    <xdr:colOff>123825</xdr:colOff>
                    <xdr:row>41</xdr:row>
                    <xdr:rowOff>38100</xdr:rowOff>
                  </from>
                  <to>
                    <xdr:col>11</xdr:col>
                    <xdr:colOff>133350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2" r:id="rId55" name="Group Box 52">
              <controlPr defaultSize="0" autoFill="0" autoPict="0">
                <anchor moveWithCells="1">
                  <from>
                    <xdr:col>6</xdr:col>
                    <xdr:colOff>733425</xdr:colOff>
                    <xdr:row>32</xdr:row>
                    <xdr:rowOff>190500</xdr:rowOff>
                  </from>
                  <to>
                    <xdr:col>16</xdr:col>
                    <xdr:colOff>123825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3" r:id="rId56" name="Group Box 53">
              <controlPr defaultSize="0" autoFill="0" autoPict="0">
                <anchor moveWithCells="1">
                  <from>
                    <xdr:col>6</xdr:col>
                    <xdr:colOff>733425</xdr:colOff>
                    <xdr:row>38</xdr:row>
                    <xdr:rowOff>180975</xdr:rowOff>
                  </from>
                  <to>
                    <xdr:col>9</xdr:col>
                    <xdr:colOff>742950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4" r:id="rId57" name="Group Box 54">
              <controlPr defaultSize="0" autoFill="0" autoPict="0">
                <anchor moveWithCells="1">
                  <from>
                    <xdr:col>9</xdr:col>
                    <xdr:colOff>866775</xdr:colOff>
                    <xdr:row>38</xdr:row>
                    <xdr:rowOff>190500</xdr:rowOff>
                  </from>
                  <to>
                    <xdr:col>12</xdr:col>
                    <xdr:colOff>781050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5" r:id="rId58" name="Group Box 55">
              <controlPr defaultSize="0" autoFill="0" autoPict="0">
                <anchor moveWithCells="1">
                  <from>
                    <xdr:col>6</xdr:col>
                    <xdr:colOff>762000</xdr:colOff>
                    <xdr:row>43</xdr:row>
                    <xdr:rowOff>190500</xdr:rowOff>
                  </from>
                  <to>
                    <xdr:col>16</xdr:col>
                    <xdr:colOff>180975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6" r:id="rId59" name="Group Box 56">
              <controlPr defaultSize="0" autoFill="0" autoPict="0">
                <anchor moveWithCells="1">
                  <from>
                    <xdr:col>6</xdr:col>
                    <xdr:colOff>762000</xdr:colOff>
                    <xdr:row>48</xdr:row>
                    <xdr:rowOff>190500</xdr:rowOff>
                  </from>
                  <to>
                    <xdr:col>14</xdr:col>
                    <xdr:colOff>19050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7" r:id="rId60" name="Group Box 57">
              <controlPr defaultSize="0" autoFill="0" autoPict="0">
                <anchor moveWithCells="1">
                  <from>
                    <xdr:col>1</xdr:col>
                    <xdr:colOff>228600</xdr:colOff>
                    <xdr:row>4</xdr:row>
                    <xdr:rowOff>180975</xdr:rowOff>
                  </from>
                  <to>
                    <xdr:col>6</xdr:col>
                    <xdr:colOff>200025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8" r:id="rId61" name="Check Box 58">
              <controlPr defaultSize="0" autoFill="0" autoLine="0" autoPict="0">
                <anchor moveWithCells="1">
                  <from>
                    <xdr:col>1</xdr:col>
                    <xdr:colOff>228600</xdr:colOff>
                    <xdr:row>5</xdr:row>
                    <xdr:rowOff>47625</xdr:rowOff>
                  </from>
                  <to>
                    <xdr:col>2</xdr:col>
                    <xdr:colOff>180975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9" r:id="rId62" name="Check Box 59">
              <controlPr defaultSize="0" autoFill="0" autoLine="0" autoPict="0">
                <anchor moveWithCells="1">
                  <from>
                    <xdr:col>1</xdr:col>
                    <xdr:colOff>228600</xdr:colOff>
                    <xdr:row>6</xdr:row>
                    <xdr:rowOff>38100</xdr:rowOff>
                  </from>
                  <to>
                    <xdr:col>2</xdr:col>
                    <xdr:colOff>180975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0" r:id="rId63" name="Check Box 60">
              <controlPr defaultSize="0" autoFill="0" autoLine="0" autoPict="0">
                <anchor moveWithCells="1">
                  <from>
                    <xdr:col>1</xdr:col>
                    <xdr:colOff>228600</xdr:colOff>
                    <xdr:row>7</xdr:row>
                    <xdr:rowOff>38100</xdr:rowOff>
                  </from>
                  <to>
                    <xdr:col>2</xdr:col>
                    <xdr:colOff>180975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1" r:id="rId64" name="Group Box 61">
              <controlPr defaultSize="0" autoFill="0" autoPict="0">
                <anchor moveWithCells="1">
                  <from>
                    <xdr:col>1</xdr:col>
                    <xdr:colOff>247650</xdr:colOff>
                    <xdr:row>32</xdr:row>
                    <xdr:rowOff>190500</xdr:rowOff>
                  </from>
                  <to>
                    <xdr:col>6</xdr:col>
                    <xdr:colOff>190500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2" r:id="rId65" name="Check Box 62">
              <controlPr defaultSize="0" autoFill="0" autoLine="0" autoPict="0">
                <anchor moveWithCells="1">
                  <from>
                    <xdr:col>1</xdr:col>
                    <xdr:colOff>247650</xdr:colOff>
                    <xdr:row>33</xdr:row>
                    <xdr:rowOff>47625</xdr:rowOff>
                  </from>
                  <to>
                    <xdr:col>2</xdr:col>
                    <xdr:colOff>200025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3" r:id="rId66" name="Check Box 63">
              <controlPr defaultSize="0" autoFill="0" autoLine="0" autoPict="0">
                <anchor moveWithCells="1">
                  <from>
                    <xdr:col>1</xdr:col>
                    <xdr:colOff>247650</xdr:colOff>
                    <xdr:row>34</xdr:row>
                    <xdr:rowOff>38100</xdr:rowOff>
                  </from>
                  <to>
                    <xdr:col>2</xdr:col>
                    <xdr:colOff>200025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4" r:id="rId67" name="Check Box 64">
              <controlPr defaultSize="0" autoFill="0" autoLine="0" autoPict="0">
                <anchor moveWithCells="1">
                  <from>
                    <xdr:col>1</xdr:col>
                    <xdr:colOff>247650</xdr:colOff>
                    <xdr:row>35</xdr:row>
                    <xdr:rowOff>38100</xdr:rowOff>
                  </from>
                  <to>
                    <xdr:col>2</xdr:col>
                    <xdr:colOff>200025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5" r:id="rId68" name="Option Button 65">
              <controlPr defaultSize="0" autoFill="0" autoLine="0" autoPict="0">
                <anchor moveWithCells="1">
                  <from>
                    <xdr:col>13</xdr:col>
                    <xdr:colOff>133350</xdr:colOff>
                    <xdr:row>7</xdr:row>
                    <xdr:rowOff>38100</xdr:rowOff>
                  </from>
                  <to>
                    <xdr:col>14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6" r:id="rId69" name="Option Button 66">
              <controlPr defaultSize="0" autoFill="0" autoLine="0" autoPict="0">
                <anchor moveWithCells="1">
                  <from>
                    <xdr:col>7</xdr:col>
                    <xdr:colOff>152400</xdr:colOff>
                    <xdr:row>8</xdr:row>
                    <xdr:rowOff>38100</xdr:rowOff>
                  </from>
                  <to>
                    <xdr:col>8</xdr:col>
                    <xdr:colOff>161925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7" r:id="rId70" name="Option Button 67">
              <controlPr defaultSize="0" autoFill="0" autoLine="0" autoPict="0">
                <anchor moveWithCells="1">
                  <from>
                    <xdr:col>13</xdr:col>
                    <xdr:colOff>133350</xdr:colOff>
                    <xdr:row>35</xdr:row>
                    <xdr:rowOff>28575</xdr:rowOff>
                  </from>
                  <to>
                    <xdr:col>14</xdr:col>
                    <xdr:colOff>66675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8" r:id="rId71" name="Option Button 68">
              <controlPr defaultSize="0" autoFill="0" autoLine="0" autoPict="0">
                <anchor moveWithCells="1">
                  <from>
                    <xdr:col>7</xdr:col>
                    <xdr:colOff>152400</xdr:colOff>
                    <xdr:row>36</xdr:row>
                    <xdr:rowOff>28575</xdr:rowOff>
                  </from>
                  <to>
                    <xdr:col>8</xdr:col>
                    <xdr:colOff>161925</xdr:colOff>
                    <xdr:row>36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FFA48-57B0-4614-97EA-0667BA60FB0B}">
  <dimension ref="A1:M56"/>
  <sheetViews>
    <sheetView showGridLines="0" view="pageBreakPreview" zoomScaleNormal="100" zoomScaleSheetLayoutView="100" workbookViewId="0">
      <selection activeCell="A89" sqref="A89"/>
    </sheetView>
  </sheetViews>
  <sheetFormatPr defaultColWidth="9" defaultRowHeight="15"/>
  <cols>
    <col min="1" max="1" width="86.25" style="69" customWidth="1"/>
    <col min="2" max="2" width="9" style="69" hidden="1" customWidth="1"/>
    <col min="3" max="16384" width="9" style="69"/>
  </cols>
  <sheetData>
    <row r="1" spans="1:1" ht="22.5">
      <c r="A1" s="68" t="s">
        <v>34</v>
      </c>
    </row>
    <row r="2" spans="1:1">
      <c r="A2" s="70"/>
    </row>
    <row r="3" spans="1:1">
      <c r="A3" s="70" t="s">
        <v>35</v>
      </c>
    </row>
    <row r="4" spans="1:1" ht="27">
      <c r="A4" s="71" t="s">
        <v>36</v>
      </c>
    </row>
    <row r="5" spans="1:1">
      <c r="A5" s="71"/>
    </row>
    <row r="6" spans="1:1">
      <c r="A6" s="70" t="s">
        <v>37</v>
      </c>
    </row>
    <row r="7" spans="1:1">
      <c r="A7" s="72" t="s">
        <v>38</v>
      </c>
    </row>
    <row r="8" spans="1:1">
      <c r="A8" s="72" t="s">
        <v>39</v>
      </c>
    </row>
    <row r="9" spans="1:1">
      <c r="A9" s="72"/>
    </row>
    <row r="10" spans="1:1">
      <c r="A10" s="70" t="s">
        <v>40</v>
      </c>
    </row>
    <row r="11" spans="1:1">
      <c r="A11" s="72" t="s">
        <v>41</v>
      </c>
    </row>
    <row r="12" spans="1:1">
      <c r="A12" s="72" t="s">
        <v>42</v>
      </c>
    </row>
    <row r="13" spans="1:1">
      <c r="A13" s="72"/>
    </row>
    <row r="14" spans="1:1">
      <c r="A14" s="70" t="s">
        <v>43</v>
      </c>
    </row>
    <row r="15" spans="1:1">
      <c r="A15" s="72" t="s">
        <v>44</v>
      </c>
    </row>
    <row r="16" spans="1:1" ht="17.45" customHeight="1">
      <c r="A16" s="71" t="s">
        <v>45</v>
      </c>
    </row>
    <row r="17" spans="1:13" ht="27.6" customHeight="1">
      <c r="A17" s="71" t="s">
        <v>46</v>
      </c>
    </row>
    <row r="18" spans="1:13" ht="19.149999999999999" customHeight="1">
      <c r="A18" s="71" t="s">
        <v>47</v>
      </c>
    </row>
    <row r="19" spans="1:13" ht="13.5" customHeight="1">
      <c r="A19" s="71" t="s">
        <v>48</v>
      </c>
    </row>
    <row r="20" spans="1:13">
      <c r="A20" s="70" t="s">
        <v>49</v>
      </c>
    </row>
    <row r="21" spans="1:13">
      <c r="A21" s="71" t="s">
        <v>50</v>
      </c>
    </row>
    <row r="22" spans="1:13">
      <c r="A22" s="71" t="s">
        <v>51</v>
      </c>
    </row>
    <row r="23" spans="1:13">
      <c r="A23" s="71" t="s">
        <v>52</v>
      </c>
    </row>
    <row r="24" spans="1:13" ht="27">
      <c r="A24" s="71" t="s">
        <v>53</v>
      </c>
    </row>
    <row r="25" spans="1:13">
      <c r="A25" s="72" t="s">
        <v>54</v>
      </c>
    </row>
    <row r="26" spans="1:13">
      <c r="A26" s="70" t="s">
        <v>55</v>
      </c>
    </row>
    <row r="27" spans="1:13" ht="15" customHeight="1">
      <c r="A27" s="71" t="s">
        <v>56</v>
      </c>
    </row>
    <row r="28" spans="1:13" ht="27" customHeight="1">
      <c r="A28" s="71" t="s">
        <v>57</v>
      </c>
    </row>
    <row r="29" spans="1:13" ht="28.9" customHeight="1">
      <c r="A29" s="71" t="s">
        <v>58</v>
      </c>
    </row>
    <row r="30" spans="1:13">
      <c r="A30" s="71"/>
    </row>
    <row r="31" spans="1:13">
      <c r="A31" s="79" t="s">
        <v>77</v>
      </c>
      <c r="B31" s="73"/>
      <c r="C31" s="73"/>
      <c r="D31" s="73"/>
      <c r="E31" s="73"/>
      <c r="F31" s="73"/>
      <c r="G31" s="74"/>
      <c r="H31" s="74"/>
      <c r="I31" s="74"/>
      <c r="J31" s="74"/>
      <c r="K31" s="74"/>
      <c r="L31" s="74"/>
      <c r="M31" s="74"/>
    </row>
    <row r="32" spans="1:13">
      <c r="A32" s="72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</row>
    <row r="33" spans="1:13">
      <c r="A33" s="72" t="s">
        <v>59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</row>
    <row r="34" spans="1:13">
      <c r="A34" s="72"/>
    </row>
    <row r="35" spans="1:13">
      <c r="A35" s="70" t="s">
        <v>60</v>
      </c>
    </row>
    <row r="36" spans="1:13">
      <c r="A36" s="72" t="s">
        <v>61</v>
      </c>
    </row>
    <row r="37" spans="1:13">
      <c r="A37" s="72" t="s">
        <v>62</v>
      </c>
    </row>
    <row r="38" spans="1:13">
      <c r="A38" s="72" t="s">
        <v>63</v>
      </c>
    </row>
    <row r="39" spans="1:13">
      <c r="A39" s="72" t="s">
        <v>64</v>
      </c>
    </row>
    <row r="40" spans="1:13" ht="27">
      <c r="A40" s="71" t="s">
        <v>65</v>
      </c>
    </row>
    <row r="41" spans="1:13">
      <c r="A41" s="72"/>
    </row>
    <row r="42" spans="1:13">
      <c r="A42" s="72" t="s">
        <v>66</v>
      </c>
    </row>
    <row r="43" spans="1:13">
      <c r="A43" s="72" t="s">
        <v>67</v>
      </c>
    </row>
    <row r="44" spans="1:13" ht="27">
      <c r="A44" s="71" t="s">
        <v>68</v>
      </c>
    </row>
    <row r="45" spans="1:13">
      <c r="A45" s="71" t="s">
        <v>69</v>
      </c>
    </row>
    <row r="46" spans="1:13">
      <c r="A46" s="75"/>
    </row>
    <row r="47" spans="1:13">
      <c r="A47" s="76" t="s">
        <v>70</v>
      </c>
    </row>
    <row r="48" spans="1:13" ht="25.5">
      <c r="A48" s="75" t="s">
        <v>71</v>
      </c>
    </row>
    <row r="49" spans="1:1" ht="38.25">
      <c r="A49" s="75" t="s">
        <v>72</v>
      </c>
    </row>
    <row r="50" spans="1:1">
      <c r="A50" s="75"/>
    </row>
    <row r="51" spans="1:1">
      <c r="A51" s="75"/>
    </row>
    <row r="52" spans="1:1">
      <c r="A52" s="72"/>
    </row>
    <row r="53" spans="1:1">
      <c r="A53" s="70" t="s">
        <v>73</v>
      </c>
    </row>
    <row r="54" spans="1:1">
      <c r="A54" s="77" t="s">
        <v>74</v>
      </c>
    </row>
    <row r="55" spans="1:1">
      <c r="A55" s="78" t="s">
        <v>75</v>
      </c>
    </row>
    <row r="56" spans="1:1">
      <c r="A56" s="78" t="s">
        <v>76</v>
      </c>
    </row>
  </sheetData>
  <sheetProtection algorithmName="SHA-512" hashValue="Yrk5iee7om64bGhN1y6LkTm0NKuwPi9LRi9RFPICbVXbE61ShxHPeT287YeM+D9QL6tEyWAvKcPr2fKKpdcYGw==" saltValue="SJKURYVxC4IH38ix13T7Uw==" spinCount="100000" sheet="1" selectLockedCells="1"/>
  <phoneticPr fontId="1"/>
  <hyperlinks>
    <hyperlink ref="A31" r:id="rId1" xr:uid="{85C7573E-E530-4433-A87C-E406FE8E9854}"/>
  </hyperlinks>
  <pageMargins left="0.39370078740157483" right="0.70866141732283472" top="0.74803149606299213" bottom="0.74803149606299213" header="0.31496062992125984" footer="0.31496062992125984"/>
  <pageSetup paperSize="9" scale="85" orientation="portrait" horizontalDpi="1200" verticalDpi="1200" r:id="rId2"/>
  <headerFooter>
    <oddFooter>&amp;C&amp;P / &amp;N Page</oddFooter>
  </headerFooter>
  <rowBreaks count="1" manualBreakCount="1">
    <brk id="52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8b61ad-05c8-4e25-867d-594e805e4dbc" xsi:nil="true"/>
    <lcf76f155ced4ddcb4097134ff3c332f xmlns="e6779e0f-84a0-47fe-9be2-bf04f9c73e8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B1AEDBC8C578488A63F1E2F0D986B8" ma:contentTypeVersion="15" ma:contentTypeDescription="Create a new document." ma:contentTypeScope="" ma:versionID="14ed1f446733df15939f89966e4cf4ca">
  <xsd:schema xmlns:xsd="http://www.w3.org/2001/XMLSchema" xmlns:xs="http://www.w3.org/2001/XMLSchema" xmlns:p="http://schemas.microsoft.com/office/2006/metadata/properties" xmlns:ns2="e6779e0f-84a0-47fe-9be2-bf04f9c73e8e" xmlns:ns3="a38b61ad-05c8-4e25-867d-594e805e4dbc" targetNamespace="http://schemas.microsoft.com/office/2006/metadata/properties" ma:root="true" ma:fieldsID="6f0d6976eeb03ac205e58407a377040a" ns2:_="" ns3:_="">
    <xsd:import namespace="e6779e0f-84a0-47fe-9be2-bf04f9c73e8e"/>
    <xsd:import namespace="a38b61ad-05c8-4e25-867d-594e805e4d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779e0f-84a0-47fe-9be2-bf04f9c73e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cb9d403-1823-4ec6-b2f2-250b7876d0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b61ad-05c8-4e25-867d-594e805e4d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40863a83-8499-4daf-8f71-90980390ae27}" ma:internalName="TaxCatchAll" ma:showField="CatchAllData" ma:web="a38b61ad-05c8-4e25-867d-594e805e4d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E03303-C826-4BC3-9073-AD74FEEC20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981DD3-4F89-43F4-9F63-0C41B0686D27}">
  <ds:schemaRefs>
    <ds:schemaRef ds:uri="http://schemas.microsoft.com/office/2006/metadata/properties"/>
    <ds:schemaRef ds:uri="http://schemas.microsoft.com/office/infopath/2007/PartnerControls"/>
    <ds:schemaRef ds:uri="a38b61ad-05c8-4e25-867d-594e805e4dbc"/>
    <ds:schemaRef ds:uri="e6779e0f-84a0-47fe-9be2-bf04f9c73e8e"/>
  </ds:schemaRefs>
</ds:datastoreItem>
</file>

<file path=customXml/itemProps3.xml><?xml version="1.0" encoding="utf-8"?>
<ds:datastoreItem xmlns:ds="http://schemas.openxmlformats.org/officeDocument/2006/customXml" ds:itemID="{91BD1D77-A529-4ADB-862F-4E54C9E47A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779e0f-84a0-47fe-9be2-bf04f9c73e8e"/>
    <ds:schemaRef ds:uri="a38b61ad-05c8-4e25-867d-594e805e4d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Application Form</vt:lpstr>
      <vt:lpstr>Menu</vt:lpstr>
      <vt:lpstr>Menu2</vt:lpstr>
      <vt:lpstr>guidelines</vt:lpstr>
      <vt:lpstr>'Application Form'!Print_Area</vt:lpstr>
      <vt:lpstr>guidelines!Print_Area</vt:lpstr>
      <vt:lpstr>Menu!Print_Area</vt:lpstr>
      <vt:lpstr>Menu2!Print_Area</vt:lpstr>
    </vt:vector>
  </TitlesOfParts>
  <Company>Sony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0010010764</dc:creator>
  <cp:lastModifiedBy>Turuzono, Toshihiko (SGMO)</cp:lastModifiedBy>
  <cp:lastPrinted>2023-04-11T03:22:59Z</cp:lastPrinted>
  <dcterms:created xsi:type="dcterms:W3CDTF">2014-09-02T01:00:10Z</dcterms:created>
  <dcterms:modified xsi:type="dcterms:W3CDTF">2023-04-20T03:38:11Z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0x0101009CB1AEDBC8C578488A63F1E2F0D986B8</vt:lpwstr>
  </property>
  <property fmtid="{D5CDD505-2E9C-101B-9397-08002B2CF9AE}" pid="3" name="MediaServiceImageTags">
    <vt:lpwstr/>
  </property>
</Properties>
</file>